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1970" activeTab="0"/>
  </bookViews>
  <sheets>
    <sheet name="2012 обл" sheetId="1" r:id="rId1"/>
  </sheets>
  <externalReferences>
    <externalReference r:id="rId4"/>
  </externalReferences>
  <definedNames>
    <definedName name="Excel_BuiltIn_Print_Area_1_1" localSheetId="0">#REF!</definedName>
    <definedName name="Excel_BuiltIn_Print_Area_1_1">#REF!</definedName>
    <definedName name="Excel_BuiltIn_Print_Area_12" localSheetId="0">#REF!</definedName>
    <definedName name="Excel_BuiltIn_Print_Area_12">#REF!</definedName>
    <definedName name="Excel_BuiltIn_Print_Area_13" localSheetId="0">#REF!</definedName>
    <definedName name="Excel_BuiltIn_Print_Area_13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4_1" localSheetId="0">#REF!</definedName>
    <definedName name="Excel_BuiltIn_Print_Area_4_1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9" localSheetId="0">#REF!</definedName>
    <definedName name="Excel_BuiltIn_Print_Area_9">#REF!</definedName>
    <definedName name="Excel_BuiltIn_Print_Titles_13">#REF!</definedName>
    <definedName name="_xlnm.Print_Titles" localSheetId="0">'2012 обл'!$4:$7</definedName>
    <definedName name="_xlnm.Print_Area" localSheetId="0">'2012 обл'!$A$1:$AZ$46</definedName>
  </definedNames>
  <calcPr fullCalcOnLoad="1"/>
</workbook>
</file>

<file path=xl/sharedStrings.xml><?xml version="1.0" encoding="utf-8"?>
<sst xmlns="http://schemas.openxmlformats.org/spreadsheetml/2006/main" count="154" uniqueCount="93">
  <si>
    <t>Отчет о реализации долгосрочных  и ведомственных целевых программ муниципального образования по итогам   2012 года</t>
  </si>
  <si>
    <t>город Новошахтинск</t>
  </si>
  <si>
    <t>тыс.руб.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</si>
  <si>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</si>
  <si>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</si>
  <si>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</si>
  <si>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</si>
  <si>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Процент исполнения программы от предусмотренных программой на 2011г. Средств, %</t>
  </si>
  <si>
    <t>Процент исполнения программы от уточненных бюджетных ассигнований на 2011г. Средств, %</t>
  </si>
  <si>
    <t>Исполнение программ к объемам ассигнований предусмотренным программами на 2012 год</t>
  </si>
  <si>
    <t>Исполнение программа к уточненному плану бюджетных ассигнований на 2011 год</t>
  </si>
  <si>
    <t>Предусмотрено Программой на весь период реализации</t>
  </si>
  <si>
    <t>Предусмотрено Программой на 2010 год*</t>
  </si>
  <si>
    <t>Предусмотрено Программой на 2012 год*</t>
  </si>
  <si>
    <t>Уточненный план бюджетных ассигнований на 2012 год</t>
  </si>
  <si>
    <t>Исполнено (кассовые расходы) на 31.12.2012 года</t>
  </si>
  <si>
    <t>Предусмотрено Программой на 2013 год*</t>
  </si>
  <si>
    <t>Предусмотрено Программой на 2014 год*</t>
  </si>
  <si>
    <t>Предусмотрено Программой на 2015 год*</t>
  </si>
  <si>
    <t>Всего</t>
  </si>
  <si>
    <t>в том числе</t>
  </si>
  <si>
    <t>Федеральный бюджет</t>
  </si>
  <si>
    <t>Областной бюджет</t>
  </si>
  <si>
    <t xml:space="preserve"> Бюджет         города</t>
  </si>
  <si>
    <t>Прочие источники</t>
  </si>
  <si>
    <t>Местный бюджет</t>
  </si>
  <si>
    <t>Бюджет     города</t>
  </si>
  <si>
    <t>Бюджет   города</t>
  </si>
  <si>
    <t>Долгосрочная городская целевая программа "Охрана окружающей среды и природных ресурсов города Новошахтинска на 2011-2015 годы"</t>
  </si>
  <si>
    <t>Постановление Администрации города от 28.08.2009. № 1302 «Об утверждении долгосрочной целевой программы «Охрана окружающей среды и природных ресурсов города Новошахтинска на 2010-2012 годы»;          постановление Администрации города от 13.09.2012. №974 "О внесении изменений в постановление Администрации города от 28.08.2009. №1302</t>
  </si>
  <si>
    <t xml:space="preserve"> Долгосрочная городская целевая программа «Молодежь Несветая" (2011-2015 годы)»</t>
  </si>
  <si>
    <t>Постановление Администрации города от 08.10.2010. №1425 «Об утверждении Городской долгосрочной целевой программы «Молодежь Несветая» (2011-2013 годы)»;                                                         постановление Администрации города от 14.09.2012. №983 "О внесении изменений в постановление Администрации города от 08.10.2010. №1425</t>
  </si>
  <si>
    <t>Долгосрочная  городская целевая программа «Профилактика правонарушений в городе Новошахтинске на 2011-2015 годы»</t>
  </si>
  <si>
    <t>Постановление Администрации города от 15.10.2010. №1472 “Об утверждении долгосрочной  целевой программы «Профилактика правонарушений в городе Новошахтинске на 2011-2013 годы”;                                     постановление Администрации города от 14.09.2012. №985 «О внесении изменений в постановление Администрации города от 15.10.2010. №1472»                постановление Администрации города от 29.12.2012. №1591 «О внесении изменений в постановление Администрации города от 15.10.2010. №1472 «Об утверждении долгосрочной городской целевой программы «Профилактика правонарушений в городе Новошахтинске на 2011-2015 годы» в редакции от 14.09.2012. №985»</t>
  </si>
  <si>
    <t>Долгосрочная городская целевая программа "Повышение безопасности дорожного движения в городе Новошахтинске на 2009-2015 годы"</t>
  </si>
  <si>
    <r>
      <t>Постановление мэра города Новошахтинска от 09.12.2008. №1654 «Об утверждении долгосрочной целевой программы «Повышение безопасности дорожного движения в городе Новошахтинске на 2009-2012 годы»;</t>
    </r>
    <r>
      <rPr>
        <sz val="10"/>
        <color indexed="10"/>
        <rFont val="Arial"/>
        <family val="2"/>
      </rPr>
      <t xml:space="preserve">                                               </t>
    </r>
    <r>
      <rPr>
        <sz val="10"/>
        <rFont val="Arial"/>
        <family val="2"/>
      </rPr>
      <t>постановление Администрации города от 10.09.2012. №969 "О внесении изменений в постановление Мэра города от 09.12.2008. №1654</t>
    </r>
  </si>
  <si>
    <t>Долгосрочная городская целевая программа «Развитие здравоохранения города Новошахтинска на период 2010-2014 годы»</t>
  </si>
  <si>
    <r>
      <t xml:space="preserve">Постановление Администрации города Новошахтинска от 25.09.2009. №1442 «Об утверждении долгосрочной целевой программы «Развитие здравоохранения г. Новошахтинска на период 2010-2012 годы.»; </t>
    </r>
    <r>
      <rPr>
        <sz val="10"/>
        <rFont val="Arial"/>
        <family val="2"/>
      </rPr>
      <t xml:space="preserve">                              постановление Администрации города от 26.12.2012. №1582 «О внесении изменений в постановление Администрации города от  25.09.2009. №1442</t>
    </r>
  </si>
  <si>
    <t>Долгосрочная городская целевая программа «Обеспечение жильем отдельных категорий граждан и стимулирование развития жилищного строительства в городе Новошахтинске на 2010-2015 годы»</t>
  </si>
  <si>
    <r>
      <t xml:space="preserve">Постановление Администрации города  от 12.03.2010. №293 «Об утверждении долгосрочной городской целевой программы «Обеспечение жильем отдельных категорий граждан и стимулирование развития жилищного строительства в городе Новошахтинске на 2010-2012 годы»; </t>
    </r>
    <r>
      <rPr>
        <sz val="10"/>
        <rFont val="Arial"/>
        <family val="2"/>
      </rPr>
      <t>постановление Администрации города от 07.09.2012. №948 "О внесении изменений в постановление Администрации города от 12.03.2010. №293                  постановление Администрации города от 29.12.2012 №1590 «О внесении изменений в постановление Администрации города от 12.03.2010. №293 «Об утверждении долгосрочной городской целевой программы «Обеспечение жильем отдельных категорий граждан и стимулирование развития жилищного строительства в городе Новошахтинске на 2010-2015 годы» (в редакции от 07.09.2012. №948)</t>
    </r>
  </si>
  <si>
    <t>Долгосрочная городская целевая программа «Сохранение и развитие культуры и искусства города Новошахтинска на 2010 – 2014 годы»</t>
  </si>
  <si>
    <r>
      <t xml:space="preserve">Постановление Администрации города от 04.09.2009. №1310 «Об утверждении долгосрочной, городской целевой программы сохранения и развития культуры и искусства города Новошахтинска на 2010-2012г.г.»; </t>
    </r>
    <r>
      <rPr>
        <sz val="10"/>
        <rFont val="Arial"/>
        <family val="2"/>
      </rPr>
      <t xml:space="preserve">            постановление Администрации города от 30.10.2012. №1269 «О внесении изменений в постановление Администрации города от 04.09.2009. №1310»               постановление Администрации города от 25.12.2012. №1569 «О внесении изменений в постановление Администрации города от 04.09.2009. №1310 «Об утверждении долгосрочной городской целевой программы сохранения и развития культуры и искусства города Новошахтинска на 2010-2014 годы» (в редакции от 30.10.2012. №1269)»</t>
    </r>
  </si>
  <si>
    <t>Долгосрочная городская целевая программа "Развитие муниципальной системы образования города Новошахтинска в 2010-2015 годах"</t>
  </si>
  <si>
    <r>
      <t>Постановление Администрации города  от 28.08.2009. №1303 «Об утверждении долгосрочной целевой программы «Развитие муниципальной системы образования города Новошахтинска в 2010-2012 годах»;</t>
    </r>
    <r>
      <rPr>
        <sz val="10"/>
        <color indexed="10"/>
        <rFont val="Arial"/>
        <family val="2"/>
      </rPr>
      <t xml:space="preserve">                             </t>
    </r>
    <r>
      <rPr>
        <sz val="10"/>
        <rFont val="Arial"/>
        <family val="2"/>
      </rPr>
      <t xml:space="preserve">                                  постановление Администрации города от 07.09.2012. №951 "О внесении изменений в постановление Администрации города от 28.08.2009. №1303;                                  постановление Администрации города от 25.12.2012. №1526 «О внесении изменений в постановление Администрации города от 28.08.2009. №1303 «Об утверждении долгосрочной городской целевой программы «Развитие муниципальной системы образования города Новошахтинска в 2010-2015 годах» (в редакции от 07.09.2012. №951)</t>
    </r>
  </si>
  <si>
    <t>Долгосрочная городская целевая программа "Комплексные меры противодействия злоупотреблению наркотиками и их незаконному обороту на 2009-2014 годы"</t>
  </si>
  <si>
    <r>
      <t xml:space="preserve">Постановление Мэра города  от 08.12.2008. №1604 «Об утверждении Городской целевой программы «Комплексные меры противодействия злоупотреблению наркотиками и их незаконному обороту на 2009-2011 годы»; </t>
    </r>
    <r>
      <rPr>
        <sz val="10"/>
        <rFont val="Arial"/>
        <family val="2"/>
      </rPr>
      <t>постановление Администрации города от 30.09.2011. №883 "О внесении изменений в постановление Мэра города от 08.12.2008. №1604"</t>
    </r>
  </si>
  <si>
    <t>Долгосрочная городская целевая программа «Социальная поддержка и социальное обслуживание жителей города Новошахтинска на 2010-2014 годы»</t>
  </si>
  <si>
    <r>
      <t xml:space="preserve">Постановление Администрации города от 06.08.2010. №1174 «Об утверждении долгосрочной городской целевой программы «Социальная поддержка и социальное обслуживание жителей города Новошахтинска на 2010-2012 годы»; 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 xml:space="preserve">            постановление Администрации города от 14.12.2012. № 1485 "О внесении изменений в постановление Администрации города от 06.08.2010. №1174"</t>
    </r>
  </si>
  <si>
    <t>Долгосрочная городская целевая программа "Развитие субъектов малого и среднего предпринимательства города Новошахтинска на 2009-2014 годы"</t>
  </si>
  <si>
    <r>
      <t xml:space="preserve">Постановление Мэра города Новошахтинска  от 09.12.2008. №1655 «Об утверждении муниципальной целевой программы развития субъектов малого и среднего предпринимательства города Новошахтинска на 2009-2011 годы»; </t>
    </r>
    <r>
      <rPr>
        <sz val="10"/>
        <color indexed="10"/>
        <rFont val="Arial"/>
        <family val="2"/>
      </rPr>
      <t xml:space="preserve">                                </t>
    </r>
    <r>
      <rPr>
        <sz val="10"/>
        <rFont val="Arial"/>
        <family val="2"/>
      </rPr>
      <t>постановление Администрации города от 25.12.2012. №1573 «О внесении изменений в постановление Мэра города от 09.12.2008. №1655</t>
    </r>
  </si>
  <si>
    <t>на условиях рефинансирования муниципальных программ</t>
  </si>
  <si>
    <t>Долгосрочная городская целевая программа развития физической культуры, спорта и туризма  «Спартакиада длиною в жизнь» в городе Новошахтинске на 2010-2014 годы</t>
  </si>
  <si>
    <r>
      <t>Постановление Администрации города Новошахтинска от 09.10.2009. №1517 «Об утверждении долгосрочной целевой программы развития физической культуры, спорта и туризма «Спартакиада длиною в жизнь» в городе Новошахтинске на 2010-2012 годы»; постановление Администрации города Новошахтинска от 26.03.2010. №344 «О внесении изменений в постановление Администрации города от 09.10.2009. №1517»;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постановление Администрации города от 26.12.2012. №1585 «О внесении изменений в постановление Администрации города от 09.10.2009. №1517</t>
    </r>
  </si>
  <si>
    <t>Долгосрочная городская целевая программа «Модернизация объектов коммунальной инфраструктуры города Новошахтинска на 2012-2015 годы»</t>
  </si>
  <si>
    <r>
      <t xml:space="preserve">Постановление Администрации города Новошахтинска от 25.06.2010. №933 «Об утверждении Городской долгосрочной целевой программы «Модернизация и капитальный ремонт объектов водопроводно-канализационного хозяйства в городе Новошахтинске на 2010-2012 годы»;                              </t>
    </r>
    <r>
      <rPr>
        <sz val="10"/>
        <rFont val="Arial"/>
        <family val="2"/>
      </rPr>
      <t xml:space="preserve">            постановление Администрации города от 28.09.2012. №1073 "О внесении изменений в постановление Администрации города от 25.06.2010.№933"</t>
    </r>
  </si>
  <si>
    <t>Долгосрочная городская целевая программа «Развитие сети автомобильных дорог общего пользования в городе Новошахтинске на 2011-2015 годы»</t>
  </si>
  <si>
    <r>
      <t>Постановление Администрации города Новошахтинска от 29.07.2010. №1153 «Об утверждении Городской долгосрочной целевой программы «Развитие сети автомобильных дорог общего пользования в городе Новошахтинске на 2010-2012 годы»;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постановление Администрации города от 13.09.2012. №975 «О внесении изменений в постановление Администрации города от 29.07.2010. №1153                                                                       постановление Администрации города от 15.10.2012. №1177 «О внесении изменений в постановление Администрации города от 29.07.2010. №1153 ««Об утверждении долгосрочной Городской целевой программы «Развитие сети автомобильных дорог общего пользования в городе Новошахтинске на 2011-2015 годы» ( в редакции от 13.09.2012.№ 975);</t>
    </r>
  </si>
  <si>
    <t>Городская долгосрочная целевая программа «Модернизация и капитальный ремонт объектов уличного освещения в городе Новошахтинске на 2011-2014 годы»</t>
  </si>
  <si>
    <r>
      <t>Постановление Администрации города от 06.08.2010. №1186 «Об утверждении Городской долгосрочной целевой программы «Модернизация и капитальный ремонт объектов уличного освещения в городе Новошахтинске на 2010-2012 годы»;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постановление Администрации города от 10.09.2012. №970 «О внесении изменений в постановление  Администрации города от 06.08.2010. №1186» </t>
    </r>
  </si>
  <si>
    <t>Долгосрочная городская целевая программа «По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«Город Новошахтинск» на период 2011 – 2015 годы»</t>
  </si>
  <si>
    <r>
      <t xml:space="preserve">Постановление Администрации города Новошахтинска  от 10.09.2010. №1334 «Об утверждении долгосрочной городской целевой программы «По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«Город Новошахтинск» на 2011-2013 годы», </t>
    </r>
    <r>
      <rPr>
        <sz val="10"/>
        <rFont val="Arial"/>
        <family val="2"/>
      </rPr>
      <t xml:space="preserve">      постановление Администрации города от 14.09.2012. №984 "О внесении изменений в постановление Администрации города от 10.09.2010. №1334</t>
    </r>
  </si>
  <si>
    <r>
      <t xml:space="preserve">Долгосрочная городская целевая программа по обеспечению пожарной безопасности и защите населения и территорий муниципального образования «Город Новошахтинск» от чрезвычайных ситуаций </t>
    </r>
    <r>
      <rPr>
        <sz val="10"/>
        <rFont val="Arial"/>
        <family val="2"/>
      </rPr>
      <t>на 2011-2014 годы</t>
    </r>
  </si>
  <si>
    <r>
      <t>Постановление Администрации города Новошахтинска от 08.10.2010. №1423 “Об утверждении Долгосрочной городской целевой программы по обеспечению пожарной безопасности и защите населения и территорий муниципального образования «Город Новошахтинск» от чрезвычайных ситуаций на 2011-2013 годы”</t>
    </r>
    <r>
      <rPr>
        <sz val="10"/>
        <color indexed="10"/>
        <rFont val="Arial"/>
        <family val="2"/>
      </rPr>
      <t xml:space="preserve">; </t>
    </r>
    <r>
      <rPr>
        <sz val="10"/>
        <color indexed="8"/>
        <rFont val="Arial"/>
        <family val="2"/>
      </rPr>
      <t>постановление Администрации города от 15.03.2012.№191 "О внесении изменений в постановление Администрации города от 08.10.2010. №1423"</t>
    </r>
  </si>
  <si>
    <t>Долгосрочная городская целевая программа «Организация отдыха и оздоровления детей в муниципальном образовании «Город Новошахтинск» на 2011-2014 годы»</t>
  </si>
  <si>
    <t>Постановление Администрации города от 27.12.2010. №1750 «Об утверждении долгосрочной городской целевой программы «Организация отдыха и оздоровления детей в муниципальном образовании «Город Новошахтинск» на 2011-2013 годы»;                                         постановление Администрации города от 25.12.2012. №1576 "О внесении изменений в постановление Администрации города от 27.12.2010. №1750"</t>
  </si>
  <si>
    <t>Долгосрочная городская целевая программа «Доступная среда для инвалидов и других маломобильных групп граждан, проживающих в городе Новошахтинске, на 2011-2014 годы»</t>
  </si>
  <si>
    <t xml:space="preserve">Постановление Администрации города от 21.01.2011. №18 «Об утверждении долгосрочной городской целевой программы «Доступная среда для инвалидов и других маломобильных групп граждан, проживающих в городе Новошахтинске, на 2011-2013 годы»;                                Постановлении Администрации города от 24.08.2012. №851 "О внесении изменений в постановление Администрации города от 21.01.2011. №18"                   постановление Администрации города от 25.12.2012. №1577 "О внесении изменений в постановление Администрации города от 21.01.2011. №18"  </t>
  </si>
  <si>
    <t>Долгосрочная городская целевая программа «Противодействие коррупции в муниципальном образовании «Город Новошахтинск» на 2011-2014 годы»</t>
  </si>
  <si>
    <t>Постановление Администрации города от 30.12.2010. №1759 «Об утверждении долгосрочной городской целевой программы «Противодействие коррупции в муниципальном образовании «Город Новошахтинск» на 2011-2013 годы»          Постановление Администрации города от 26.10.2012. №1239 « О внесении изменений в постановление Администрации города от 30.12.2010.№1759</t>
  </si>
  <si>
    <t>Ведомственная целевая программа «Модернизация здравоохранения г.Новошахтинска на 2011-2012 годы»</t>
  </si>
  <si>
    <t>Постановление Администрации города от 20.04.2011. №332 «Об утверждении ведомственной целевой программы «Модернизация здравоохранения г.Новошахтинска на 2011-2012 годы»; постановление Администрации города от 22.06.2012. №606 "О внесении изменений в постановление Администрации города От 20.04.2012. №332"                                               Постановление Администрации города от 25.12.2012. №1579 «О внесении изменений в постановление администрации города от 20.04.2011. №332 «Об утверждении ведомственной целевой программы «Модернизация здравоохранения г.Новошахтинска на 2011-2012 годы» (в редакции от 22.06.2012 № 606)</t>
  </si>
  <si>
    <t>Долгосрочная городская целевая программа «Улучшение социально-экономического положения и повышение качества жизни пожилых людей города Новошахтинска на 2011-2014 годы»</t>
  </si>
  <si>
    <t>Постановление Администрации города от 22.04.2011. №334 «Об утверждении долгосрочной городской целевой программы «Улучшение социально-экономического положения и повышение качества жизни пожилых людей города Новошахтинска на 2011-2013 годы»;                                                          постановление Администрации города от 02.09.2011. №789 "О внесении изменений в постановление Администрации города от 22.04.2011. №334"</t>
  </si>
  <si>
    <t>Муниципальная целевая программа «Энергосбережение и повышение энергетической эффективности на территории города Новошахтинска на период до 2020 года»</t>
  </si>
  <si>
    <t>Постановление Администрации города от 15.10.2010. №1473 «Об утверждении муниципальной целевой программы «Энергосбережение и повышение энергетической эффективности на территории города Новошахтинска на период до 2020 года»</t>
  </si>
  <si>
    <t>Городская долгосрочная целевая программа "Развитие жилищного хозяства в городе Новошахтинске Ростовской области на 2012-2015 годы"</t>
  </si>
  <si>
    <t>Постановление Администрации города от 05.12.2011. №1098 "Об утверждении городской целевой программы "Капитальный ремонт
многоквартирных домов 
на территории города  Новошахтинска
Ростовской области в 2011 году"";        постановление Администрации города от 20.04.2012. №360 "О внесении изменений в постановление Администрации города от 05.12.2011. №1098"</t>
  </si>
  <si>
    <t>Долгосрочная городская целевая программа "Оптимизация и повышение качества предоставления государственных и муниципальных услуг в городе Новошахтинске, в том числе на базе многофункционального центра предоставления государственных и муниципальных услуг в городе Новошахтинске, на 2011 - 2015 годы"</t>
  </si>
  <si>
    <t>Постановление Администрации города от 05.12.2011. №1097 Об утверждении долгосрочной городской целевой программы "Оптимизация и повышение качества предоставления государственных и муниципальных услуг в городе Новошахтинске, в том числе на базе многофункционального центра предоставления государственных и муниципальных услуг в городе Новошахтинске, на 2011 - 2014 годы"                      постановление Администрации города от 19.09.2012. №1027 «О внесении изменений в постановление Администрации города от 05.12.2011. №1097»;</t>
  </si>
  <si>
    <t>Долгосрочная городская целевая программа "Создание благоприятных условий для привлечения инвестиций в город Новошахтинск на 2012 - 2015 годы"</t>
  </si>
  <si>
    <r>
      <t xml:space="preserve">Постановление администрации города от 16.09.2011. №835 "Об утверждении долгосрочной городской целевой программы "Создание благоприятных условий для привлечения инвестиций в город Новошахтинск на 2012 - 2015 годы"; </t>
    </r>
    <r>
      <rPr>
        <sz val="10"/>
        <color indexed="10"/>
        <rFont val="Arial"/>
        <family val="2"/>
      </rPr>
      <t xml:space="preserve">                                                         </t>
    </r>
    <r>
      <rPr>
        <sz val="10"/>
        <rFont val="Arial"/>
        <family val="2"/>
      </rPr>
      <t xml:space="preserve">постановление Администрации города от 07.09.2012. №950 "О внесении изменений в постановление Администрации города от 16.09.2011. №835"                постановление Администрации города от 25.12.2012. №1580 «О внесении изменений в постановление Администрации города от 16.09.2011. №835 «Об утверждении долгосрочной городской целевой программы «Создание благопрятных условий для привлечения инвестиций в город Новошахтинск на 2012-2015 годы» (в редакции от 07.09.2012. №950)»                                                                                                                                  </t>
    </r>
  </si>
  <si>
    <t>Муниципальная адресная программа "Переселение граждан из аварийного жилищного фонда на территории  г. Новошахтинска Ростовской области на 2011- 2012 годы"</t>
  </si>
  <si>
    <t xml:space="preserve">Постановление Администрации города от 19.03.2010. №310 "Об утверждении муниципальной адресной программы "Переселение граждан из аварийного жилищного фонда на территории г. Новошахтинска в Ростовской области в 2010 году"                                     постановление Администрации города от 31.08.2012. №901 "О внесениии изменений в постановление Администрациии города от 19.03.2010. №310".           постановление Администрации города от 13.09.2012. №973 "О внесениии изменений в постановление Администрациии города от 19.03.2010. №310 "Об утверждении Муниципальной адресной программы "Переселение граждан из аварийного жилищного фонда на территории г.Новошахтинска Ростовской области на 2011-2012 годы" (в редакции от 31.08.2012. № 901)"       </t>
  </si>
  <si>
    <t>Долгосрочная городская целевая программа "Благоустройство города Новошахтинска на 2012 - 2015 годы"</t>
  </si>
  <si>
    <t>Постановление Администрации города от 30.09.2011. №880 "Об утверждении Долгосрочной городской целевой программы "Благоустройство города Новошахтинска на 2012 - 2015 годы""                           Постановление Администрации города от 25.12.2012. №1571 «О внесении изменений в постановление Администрации города от 30.09.2011. №880</t>
  </si>
  <si>
    <t>Муниципальная адресная программа "Переселение граждан из аварийного жилищного фонда города Новошахтинска в 2012 году"</t>
  </si>
  <si>
    <t>Постановление Администрации города от 15.06.2012. №596 "Об утверждении муниципальной адресной программы "Переселение граждан из аварийного жилищного фонда города Новошахтинска в 2012 году"</t>
  </si>
  <si>
    <t>Всего:</t>
  </si>
  <si>
    <t xml:space="preserve">* С учетом последних изменений, внесенных в нормативно-правовой акт об утверждении Программы </t>
  </si>
  <si>
    <t>Заместитель Главы Администрации  города по вопросам экономики</t>
  </si>
  <si>
    <t>М.В. Ермаченко</t>
  </si>
  <si>
    <t xml:space="preserve">А.К. Исакова                                         </t>
  </si>
  <si>
    <t>8 (863 69) 2-30-24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</si>
</sst>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5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22" fillId="33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vertical="top" wrapText="1"/>
    </xf>
    <xf numFmtId="164" fontId="22" fillId="33" borderId="11" xfId="0" applyNumberFormat="1" applyFont="1" applyFill="1" applyBorder="1" applyAlignment="1">
      <alignment horizontal="center" vertical="top" wrapText="1"/>
    </xf>
    <xf numFmtId="164" fontId="22" fillId="33" borderId="19" xfId="0" applyNumberFormat="1" applyFont="1" applyFill="1" applyBorder="1" applyAlignment="1">
      <alignment horizontal="center" vertical="top"/>
    </xf>
    <xf numFmtId="164" fontId="22" fillId="33" borderId="15" xfId="0" applyNumberFormat="1" applyFont="1" applyFill="1" applyBorder="1" applyAlignment="1">
      <alignment horizontal="center" vertical="top"/>
    </xf>
    <xf numFmtId="164" fontId="22" fillId="33" borderId="15" xfId="0" applyNumberFormat="1" applyFont="1" applyFill="1" applyBorder="1" applyAlignment="1">
      <alignment horizontal="center" vertical="top" wrapText="1"/>
    </xf>
    <xf numFmtId="165" fontId="22" fillId="33" borderId="15" xfId="0" applyNumberFormat="1" applyFont="1" applyFill="1" applyBorder="1" applyAlignment="1">
      <alignment horizontal="center" vertical="top" wrapText="1"/>
    </xf>
    <xf numFmtId="0" fontId="22" fillId="33" borderId="0" xfId="0" applyFont="1" applyFill="1" applyAlignment="1">
      <alignment/>
    </xf>
    <xf numFmtId="164" fontId="22" fillId="33" borderId="20" xfId="0" applyNumberFormat="1" applyFont="1" applyFill="1" applyBorder="1" applyAlignment="1">
      <alignment horizontal="center" vertical="top"/>
    </xf>
    <xf numFmtId="164" fontId="22" fillId="33" borderId="11" xfId="0" applyNumberFormat="1" applyFont="1" applyFill="1" applyBorder="1" applyAlignment="1">
      <alignment horizontal="center" vertical="top"/>
    </xf>
    <xf numFmtId="165" fontId="22" fillId="33" borderId="11" xfId="0" applyNumberFormat="1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left" vertical="top" wrapText="1"/>
    </xf>
    <xf numFmtId="164" fontId="23" fillId="33" borderId="11" xfId="0" applyNumberFormat="1" applyFont="1" applyFill="1" applyBorder="1" applyAlignment="1">
      <alignment horizontal="center" vertical="top" wrapText="1"/>
    </xf>
    <xf numFmtId="164" fontId="44" fillId="33" borderId="11" xfId="0" applyNumberFormat="1" applyFont="1" applyFill="1" applyBorder="1" applyAlignment="1">
      <alignment horizontal="center" vertical="top" wrapText="1"/>
    </xf>
    <xf numFmtId="164" fontId="0" fillId="33" borderId="11" xfId="0" applyNumberFormat="1" applyFont="1" applyFill="1" applyBorder="1" applyAlignment="1">
      <alignment horizontal="center" vertical="top"/>
    </xf>
    <xf numFmtId="0" fontId="23" fillId="33" borderId="11" xfId="0" applyFont="1" applyFill="1" applyBorder="1" applyAlignment="1">
      <alignment horizontal="center" vertical="top" wrapText="1"/>
    </xf>
    <xf numFmtId="0" fontId="22" fillId="7" borderId="0" xfId="0" applyFont="1" applyFill="1" applyAlignment="1">
      <alignment/>
    </xf>
    <xf numFmtId="0" fontId="23" fillId="33" borderId="11" xfId="0" applyFont="1" applyFill="1" applyBorder="1" applyAlignment="1">
      <alignment horizontal="left" vertical="top" wrapText="1"/>
    </xf>
    <xf numFmtId="164" fontId="22" fillId="33" borderId="21" xfId="0" applyNumberFormat="1" applyFont="1" applyFill="1" applyBorder="1" applyAlignment="1">
      <alignment horizontal="center" vertical="top"/>
    </xf>
    <xf numFmtId="164" fontId="22" fillId="33" borderId="22" xfId="0" applyNumberFormat="1" applyFont="1" applyFill="1" applyBorder="1" applyAlignment="1">
      <alignment horizontal="center" vertical="top"/>
    </xf>
    <xf numFmtId="164" fontId="22" fillId="33" borderId="22" xfId="0" applyNumberFormat="1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 horizontal="left" vertical="top" wrapText="1"/>
    </xf>
    <xf numFmtId="164" fontId="23" fillId="33" borderId="11" xfId="0" applyNumberFormat="1" applyFont="1" applyFill="1" applyBorder="1" applyAlignment="1">
      <alignment horizontal="center" vertical="top"/>
    </xf>
    <xf numFmtId="164" fontId="22" fillId="35" borderId="11" xfId="0" applyNumberFormat="1" applyFont="1" applyFill="1" applyBorder="1" applyAlignment="1">
      <alignment horizontal="center" vertical="top" wrapText="1"/>
    </xf>
    <xf numFmtId="0" fontId="22" fillId="33" borderId="11" xfId="0" applyNumberFormat="1" applyFont="1" applyFill="1" applyBorder="1" applyAlignment="1">
      <alignment horizontal="left" vertical="top" wrapText="1"/>
    </xf>
    <xf numFmtId="164" fontId="22" fillId="33" borderId="11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top"/>
    </xf>
    <xf numFmtId="164" fontId="22" fillId="33" borderId="11" xfId="0" applyNumberFormat="1" applyFont="1" applyFill="1" applyBorder="1" applyAlignment="1">
      <alignment vertical="top" wrapText="1"/>
    </xf>
    <xf numFmtId="164" fontId="22" fillId="33" borderId="20" xfId="0" applyNumberFormat="1" applyFont="1" applyFill="1" applyBorder="1" applyAlignment="1">
      <alignment vertical="top" wrapText="1"/>
    </xf>
    <xf numFmtId="0" fontId="22" fillId="33" borderId="11" xfId="0" applyFont="1" applyFill="1" applyBorder="1" applyAlignment="1">
      <alignment horizontal="center" vertical="top" shrinkToFit="1"/>
    </xf>
    <xf numFmtId="164" fontId="22" fillId="33" borderId="11" xfId="0" applyNumberFormat="1" applyFont="1" applyFill="1" applyBorder="1" applyAlignment="1">
      <alignment horizontal="left" vertical="top" shrinkToFit="1"/>
    </xf>
    <xf numFmtId="164" fontId="22" fillId="33" borderId="20" xfId="0" applyNumberFormat="1" applyFont="1" applyFill="1" applyBorder="1" applyAlignment="1">
      <alignment horizontal="left" shrinkToFit="1"/>
    </xf>
    <xf numFmtId="164" fontId="22" fillId="33" borderId="11" xfId="0" applyNumberFormat="1" applyFont="1" applyFill="1" applyBorder="1" applyAlignment="1">
      <alignment horizontal="left" shrinkToFit="1"/>
    </xf>
    <xf numFmtId="0" fontId="22" fillId="33" borderId="0" xfId="0" applyFont="1" applyFill="1" applyAlignment="1">
      <alignment horizontal="left" shrinkToFit="1"/>
    </xf>
    <xf numFmtId="164" fontId="22" fillId="33" borderId="11" xfId="0" applyNumberFormat="1" applyFont="1" applyFill="1" applyBorder="1" applyAlignment="1">
      <alignment horizontal="center"/>
    </xf>
    <xf numFmtId="164" fontId="22" fillId="33" borderId="20" xfId="0" applyNumberFormat="1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6" fillId="33" borderId="11" xfId="0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/>
    </xf>
    <xf numFmtId="0" fontId="22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9\&#1056;&#1072;&#1073;&#1086;&#1095;&#1080;&#1081;%20&#1089;&#1090;&#1086;&#1083;\&#1086;&#1090;&#1076;&#1077;&#1083;%20&#1101;&#1082;&#1086;&#1085;&#1086;&#1084;&#1080;&#1082;&#1080;\&#1062;&#1077;&#1083;&#1077;&#1074;&#1099;&#1077;%20&#1087;&#1088;&#1086;&#1075;&#1088;&#1072;&#1084;&#1084;&#1099;\2012\&#1054;&#1090;&#1095;&#1077;&#1090;&#1099;%20&#1087;&#1086;%20&#1094;&#1077;&#1083;&#1077;&#1074;&#1099;&#1084;%20&#1087;&#1088;&#1086;&#1075;&#1088;&#1072;&#1084;&#1084;&#1072;&#108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2010 год (постановления)"/>
      <sheetName val="РЕЕСТР от 08.04.2011."/>
      <sheetName val="РЕЕСТР от 03.03.2011."/>
      <sheetName val="1 полугодие 2011_2"/>
      <sheetName val="Лист1"/>
      <sheetName val="1 квартал"/>
      <sheetName val="2 квартал не редактир"/>
      <sheetName val="1-е полугодие 2012"/>
      <sheetName val="3 кв не редакт 2012"/>
      <sheetName val="3 кв 2012"/>
      <sheetName val="2-е полуг 2012 не редакт"/>
      <sheetName val="2012ермоч"/>
      <sheetName val="2012 о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"/>
  <sheetViews>
    <sheetView tabSelected="1" view="pageBreakPreview" zoomScaleNormal="82" zoomScaleSheetLayoutView="100" workbookViewId="0" topLeftCell="A4">
      <pane xSplit="3" ySplit="4" topLeftCell="E35" activePane="bottomRight" state="frozen"/>
      <selection pane="topLeft" activeCell="A4" sqref="A4"/>
      <selection pane="topRight" activeCell="D4" sqref="D4"/>
      <selection pane="bottomLeft" activeCell="A8" sqref="A8"/>
      <selection pane="bottomRight" activeCell="N38" sqref="N38"/>
    </sheetView>
  </sheetViews>
  <sheetFormatPr defaultColWidth="9.00390625" defaultRowHeight="12.75"/>
  <cols>
    <col min="1" max="1" width="3.25390625" style="81" customWidth="1"/>
    <col min="2" max="2" width="27.75390625" style="4" customWidth="1"/>
    <col min="3" max="3" width="43.25390625" style="4" customWidth="1"/>
    <col min="4" max="4" width="14.00390625" style="4" customWidth="1"/>
    <col min="5" max="5" width="10.875" style="4" customWidth="1"/>
    <col min="6" max="6" width="12.25390625" style="4" customWidth="1"/>
    <col min="7" max="7" width="13.625" style="4" customWidth="1"/>
    <col min="8" max="8" width="12.875" style="4" customWidth="1"/>
    <col min="9" max="13" width="0" style="4" hidden="1" customWidth="1"/>
    <col min="14" max="14" width="10.875" style="4" customWidth="1"/>
    <col min="15" max="15" width="11.00390625" style="4" customWidth="1"/>
    <col min="16" max="16" width="10.875" style="4" customWidth="1"/>
    <col min="17" max="17" width="9.75390625" style="4" customWidth="1"/>
    <col min="18" max="18" width="9.875" style="4" customWidth="1"/>
    <col min="19" max="19" width="11.00390625" style="4" hidden="1" customWidth="1"/>
    <col min="20" max="21" width="11.125" style="4" hidden="1" customWidth="1"/>
    <col min="22" max="22" width="9.25390625" style="4" hidden="1" customWidth="1"/>
    <col min="23" max="23" width="10.75390625" style="4" hidden="1" customWidth="1"/>
    <col min="24" max="24" width="11.25390625" style="4" customWidth="1"/>
    <col min="25" max="25" width="10.25390625" style="4" customWidth="1"/>
    <col min="26" max="26" width="10.125" style="4" customWidth="1"/>
    <col min="27" max="27" width="9.625" style="4" customWidth="1"/>
    <col min="28" max="28" width="11.625" style="4" customWidth="1"/>
    <col min="29" max="50" width="0" style="4" hidden="1" customWidth="1"/>
    <col min="51" max="51" width="10.25390625" style="4" hidden="1" customWidth="1"/>
    <col min="52" max="52" width="1.75390625" style="4" hidden="1" customWidth="1"/>
    <col min="53" max="16384" width="9.125" style="4" customWidth="1"/>
  </cols>
  <sheetData>
    <row r="1" spans="1:52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3"/>
      <c r="AY1" s="3"/>
      <c r="AZ1" s="3"/>
    </row>
    <row r="2" spans="1:52" ht="12">
      <c r="A2" s="5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3"/>
      <c r="AX2" s="3"/>
      <c r="AY2" s="3"/>
      <c r="AZ2" s="3"/>
    </row>
    <row r="3" spans="1:52" ht="12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 t="s">
        <v>2</v>
      </c>
      <c r="Q3" s="8"/>
      <c r="R3" s="8"/>
      <c r="S3" s="3"/>
      <c r="T3" s="3"/>
      <c r="U3" s="8" t="s">
        <v>2</v>
      </c>
      <c r="V3" s="8"/>
      <c r="W3" s="8"/>
      <c r="X3" s="3"/>
      <c r="Y3" s="3"/>
      <c r="Z3" s="8" t="s">
        <v>2</v>
      </c>
      <c r="AA3" s="8"/>
      <c r="AB3" s="8"/>
      <c r="AC3" s="3"/>
      <c r="AD3" s="3"/>
      <c r="AE3" s="9" t="s">
        <v>2</v>
      </c>
      <c r="AF3" s="9"/>
      <c r="AG3" s="9"/>
      <c r="AH3" s="3"/>
      <c r="AI3" s="3"/>
      <c r="AJ3" s="9" t="s">
        <v>2</v>
      </c>
      <c r="AK3" s="9"/>
      <c r="AL3" s="9"/>
      <c r="AM3" s="3"/>
      <c r="AN3" s="3"/>
      <c r="AO3" s="9" t="s">
        <v>2</v>
      </c>
      <c r="AP3" s="9"/>
      <c r="AQ3" s="9"/>
      <c r="AR3" s="3"/>
      <c r="AS3" s="3"/>
      <c r="AT3" s="9" t="s">
        <v>2</v>
      </c>
      <c r="AU3" s="9"/>
      <c r="AV3" s="9"/>
      <c r="AW3" s="3"/>
      <c r="AX3" s="3"/>
      <c r="AY3" s="3"/>
      <c r="AZ3" s="3"/>
    </row>
    <row r="4" spans="1:52" s="19" customFormat="1" ht="12.75" customHeight="1">
      <c r="A4" s="10" t="s">
        <v>3</v>
      </c>
      <c r="B4" s="11" t="s">
        <v>4</v>
      </c>
      <c r="C4" s="11" t="s">
        <v>5</v>
      </c>
      <c r="D4" s="11" t="s">
        <v>6</v>
      </c>
      <c r="E4" s="11"/>
      <c r="F4" s="11"/>
      <c r="G4" s="11"/>
      <c r="H4" s="11"/>
      <c r="I4" s="12" t="s">
        <v>6</v>
      </c>
      <c r="J4" s="13"/>
      <c r="K4" s="13"/>
      <c r="L4" s="13"/>
      <c r="M4" s="14"/>
      <c r="N4" s="11" t="s">
        <v>6</v>
      </c>
      <c r="O4" s="11"/>
      <c r="P4" s="11"/>
      <c r="Q4" s="11"/>
      <c r="R4" s="11"/>
      <c r="S4" s="15" t="s">
        <v>6</v>
      </c>
      <c r="T4" s="15"/>
      <c r="U4" s="15"/>
      <c r="V4" s="15"/>
      <c r="W4" s="15"/>
      <c r="X4" s="10" t="s">
        <v>6</v>
      </c>
      <c r="Y4" s="10"/>
      <c r="Z4" s="10"/>
      <c r="AA4" s="10"/>
      <c r="AB4" s="10"/>
      <c r="AC4" s="16" t="s">
        <v>6</v>
      </c>
      <c r="AD4" s="17"/>
      <c r="AE4" s="17"/>
      <c r="AF4" s="17"/>
      <c r="AG4" s="17"/>
      <c r="AH4" s="17" t="s">
        <v>6</v>
      </c>
      <c r="AI4" s="17"/>
      <c r="AJ4" s="17"/>
      <c r="AK4" s="17"/>
      <c r="AL4" s="17"/>
      <c r="AM4" s="17" t="s">
        <v>6</v>
      </c>
      <c r="AN4" s="17"/>
      <c r="AO4" s="17"/>
      <c r="AP4" s="17"/>
      <c r="AQ4" s="17"/>
      <c r="AR4" s="17" t="s">
        <v>6</v>
      </c>
      <c r="AS4" s="17"/>
      <c r="AT4" s="17"/>
      <c r="AU4" s="17"/>
      <c r="AV4" s="17"/>
      <c r="AW4" s="17" t="s">
        <v>7</v>
      </c>
      <c r="AX4" s="18" t="s">
        <v>8</v>
      </c>
      <c r="AY4" s="11" t="s">
        <v>9</v>
      </c>
      <c r="AZ4" s="11" t="s">
        <v>10</v>
      </c>
    </row>
    <row r="5" spans="1:52" s="19" customFormat="1" ht="30.75" customHeight="1">
      <c r="A5" s="10"/>
      <c r="B5" s="11"/>
      <c r="C5" s="11"/>
      <c r="D5" s="11" t="s">
        <v>11</v>
      </c>
      <c r="E5" s="11"/>
      <c r="F5" s="11"/>
      <c r="G5" s="11"/>
      <c r="H5" s="11"/>
      <c r="I5" s="12" t="s">
        <v>12</v>
      </c>
      <c r="J5" s="13"/>
      <c r="K5" s="13"/>
      <c r="L5" s="13"/>
      <c r="M5" s="14"/>
      <c r="N5" s="11" t="s">
        <v>13</v>
      </c>
      <c r="O5" s="11"/>
      <c r="P5" s="11"/>
      <c r="Q5" s="11"/>
      <c r="R5" s="11"/>
      <c r="S5" s="15" t="s">
        <v>14</v>
      </c>
      <c r="T5" s="15"/>
      <c r="U5" s="15"/>
      <c r="V5" s="15"/>
      <c r="W5" s="15"/>
      <c r="X5" s="10" t="s">
        <v>15</v>
      </c>
      <c r="Y5" s="10"/>
      <c r="Z5" s="10"/>
      <c r="AA5" s="10"/>
      <c r="AB5" s="10"/>
      <c r="AC5" s="16" t="s">
        <v>13</v>
      </c>
      <c r="AD5" s="17"/>
      <c r="AE5" s="17"/>
      <c r="AF5" s="17"/>
      <c r="AG5" s="17"/>
      <c r="AH5" s="17" t="s">
        <v>16</v>
      </c>
      <c r="AI5" s="17"/>
      <c r="AJ5" s="17"/>
      <c r="AK5" s="17"/>
      <c r="AL5" s="17"/>
      <c r="AM5" s="17" t="s">
        <v>17</v>
      </c>
      <c r="AN5" s="17"/>
      <c r="AO5" s="17"/>
      <c r="AP5" s="17"/>
      <c r="AQ5" s="17"/>
      <c r="AR5" s="17" t="s">
        <v>18</v>
      </c>
      <c r="AS5" s="17"/>
      <c r="AT5" s="17"/>
      <c r="AU5" s="17"/>
      <c r="AV5" s="17"/>
      <c r="AW5" s="17"/>
      <c r="AX5" s="18"/>
      <c r="AY5" s="11"/>
      <c r="AZ5" s="11"/>
    </row>
    <row r="6" spans="1:52" s="19" customFormat="1" ht="23.25" customHeight="1">
      <c r="A6" s="10"/>
      <c r="B6" s="11"/>
      <c r="C6" s="11"/>
      <c r="D6" s="11" t="s">
        <v>19</v>
      </c>
      <c r="E6" s="11" t="s">
        <v>20</v>
      </c>
      <c r="F6" s="11"/>
      <c r="G6" s="11"/>
      <c r="H6" s="11"/>
      <c r="I6" s="12" t="s">
        <v>19</v>
      </c>
      <c r="J6" s="13" t="s">
        <v>20</v>
      </c>
      <c r="K6" s="13"/>
      <c r="L6" s="13"/>
      <c r="M6" s="14"/>
      <c r="N6" s="11" t="s">
        <v>19</v>
      </c>
      <c r="O6" s="11" t="s">
        <v>20</v>
      </c>
      <c r="P6" s="11"/>
      <c r="Q6" s="11"/>
      <c r="R6" s="11"/>
      <c r="S6" s="15" t="s">
        <v>19</v>
      </c>
      <c r="T6" s="15" t="s">
        <v>20</v>
      </c>
      <c r="U6" s="15"/>
      <c r="V6" s="15"/>
      <c r="W6" s="15"/>
      <c r="X6" s="10" t="s">
        <v>19</v>
      </c>
      <c r="Y6" s="10" t="s">
        <v>20</v>
      </c>
      <c r="Z6" s="10"/>
      <c r="AA6" s="10"/>
      <c r="AB6" s="10"/>
      <c r="AC6" s="20" t="s">
        <v>19</v>
      </c>
      <c r="AD6" s="21" t="s">
        <v>20</v>
      </c>
      <c r="AE6" s="21"/>
      <c r="AF6" s="21"/>
      <c r="AG6" s="21"/>
      <c r="AH6" s="22" t="s">
        <v>19</v>
      </c>
      <c r="AI6" s="21" t="s">
        <v>20</v>
      </c>
      <c r="AJ6" s="21"/>
      <c r="AK6" s="21"/>
      <c r="AL6" s="21"/>
      <c r="AM6" s="22" t="s">
        <v>19</v>
      </c>
      <c r="AN6" s="21" t="s">
        <v>20</v>
      </c>
      <c r="AO6" s="21"/>
      <c r="AP6" s="21"/>
      <c r="AQ6" s="21"/>
      <c r="AR6" s="22" t="s">
        <v>19</v>
      </c>
      <c r="AS6" s="21" t="s">
        <v>20</v>
      </c>
      <c r="AT6" s="21"/>
      <c r="AU6" s="21"/>
      <c r="AV6" s="21"/>
      <c r="AW6" s="17"/>
      <c r="AX6" s="18"/>
      <c r="AY6" s="11"/>
      <c r="AZ6" s="11"/>
    </row>
    <row r="7" spans="1:52" s="19" customFormat="1" ht="50.25" customHeight="1">
      <c r="A7" s="10"/>
      <c r="B7" s="11"/>
      <c r="C7" s="11"/>
      <c r="D7" s="23"/>
      <c r="E7" s="24" t="s">
        <v>21</v>
      </c>
      <c r="F7" s="24" t="s">
        <v>22</v>
      </c>
      <c r="G7" s="24" t="s">
        <v>23</v>
      </c>
      <c r="H7" s="24" t="s">
        <v>24</v>
      </c>
      <c r="I7" s="25"/>
      <c r="J7" s="26" t="s">
        <v>21</v>
      </c>
      <c r="K7" s="26" t="s">
        <v>22</v>
      </c>
      <c r="L7" s="26" t="s">
        <v>25</v>
      </c>
      <c r="M7" s="27" t="s">
        <v>24</v>
      </c>
      <c r="N7" s="23"/>
      <c r="O7" s="24" t="s">
        <v>21</v>
      </c>
      <c r="P7" s="24" t="s">
        <v>22</v>
      </c>
      <c r="Q7" s="24" t="s">
        <v>26</v>
      </c>
      <c r="R7" s="24" t="s">
        <v>24</v>
      </c>
      <c r="S7" s="28"/>
      <c r="T7" s="29" t="s">
        <v>21</v>
      </c>
      <c r="U7" s="29" t="s">
        <v>22</v>
      </c>
      <c r="V7" s="29" t="s">
        <v>27</v>
      </c>
      <c r="W7" s="29" t="s">
        <v>24</v>
      </c>
      <c r="X7" s="30"/>
      <c r="Y7" s="31" t="s">
        <v>21</v>
      </c>
      <c r="Z7" s="31" t="s">
        <v>22</v>
      </c>
      <c r="AA7" s="31" t="s">
        <v>26</v>
      </c>
      <c r="AB7" s="31" t="s">
        <v>24</v>
      </c>
      <c r="AC7" s="32"/>
      <c r="AD7" s="33" t="s">
        <v>21</v>
      </c>
      <c r="AE7" s="33" t="s">
        <v>22</v>
      </c>
      <c r="AF7" s="33" t="s">
        <v>25</v>
      </c>
      <c r="AG7" s="33" t="s">
        <v>24</v>
      </c>
      <c r="AH7" s="34"/>
      <c r="AI7" s="33" t="s">
        <v>21</v>
      </c>
      <c r="AJ7" s="33" t="s">
        <v>22</v>
      </c>
      <c r="AK7" s="33" t="s">
        <v>25</v>
      </c>
      <c r="AL7" s="33" t="s">
        <v>24</v>
      </c>
      <c r="AM7" s="34"/>
      <c r="AN7" s="33" t="s">
        <v>21</v>
      </c>
      <c r="AO7" s="33" t="s">
        <v>22</v>
      </c>
      <c r="AP7" s="33" t="s">
        <v>25</v>
      </c>
      <c r="AQ7" s="33" t="s">
        <v>24</v>
      </c>
      <c r="AR7" s="34"/>
      <c r="AS7" s="33" t="s">
        <v>21</v>
      </c>
      <c r="AT7" s="33" t="s">
        <v>22</v>
      </c>
      <c r="AU7" s="33" t="s">
        <v>25</v>
      </c>
      <c r="AV7" s="33" t="s">
        <v>24</v>
      </c>
      <c r="AW7" s="35"/>
      <c r="AX7" s="36"/>
      <c r="AY7" s="23"/>
      <c r="AZ7" s="23"/>
    </row>
    <row r="8" spans="1:52" s="44" customFormat="1" ht="120" customHeight="1">
      <c r="A8" s="37">
        <v>1</v>
      </c>
      <c r="B8" s="38" t="s">
        <v>28</v>
      </c>
      <c r="C8" s="38" t="s">
        <v>29</v>
      </c>
      <c r="D8" s="39">
        <f aca="true" t="shared" si="0" ref="D8:D31">SUM(E8:H8)</f>
        <v>9308.4</v>
      </c>
      <c r="E8" s="39"/>
      <c r="F8" s="39">
        <v>99.4</v>
      </c>
      <c r="G8" s="39">
        <v>9209</v>
      </c>
      <c r="H8" s="39"/>
      <c r="I8" s="39">
        <f>SUM(J8:M8)</f>
        <v>373.5</v>
      </c>
      <c r="J8" s="39">
        <v>0</v>
      </c>
      <c r="K8" s="39">
        <v>0</v>
      </c>
      <c r="L8" s="39">
        <v>373.5</v>
      </c>
      <c r="M8" s="39">
        <v>0</v>
      </c>
      <c r="N8" s="39">
        <f aca="true" t="shared" si="1" ref="N8:N36">SUM(O8:R8)</f>
        <v>580.2</v>
      </c>
      <c r="O8" s="39"/>
      <c r="P8" s="39"/>
      <c r="Q8" s="39">
        <v>580.2</v>
      </c>
      <c r="R8" s="39"/>
      <c r="S8" s="39">
        <f aca="true" t="shared" si="2" ref="S8:S36">SUM(T8:W8)</f>
        <v>580.2</v>
      </c>
      <c r="T8" s="39"/>
      <c r="U8" s="39"/>
      <c r="V8" s="39">
        <v>580.2</v>
      </c>
      <c r="W8" s="39"/>
      <c r="X8" s="39">
        <f aca="true" t="shared" si="3" ref="X8:X32">SUM(Y8:AB8)</f>
        <v>580.2</v>
      </c>
      <c r="Y8" s="39"/>
      <c r="Z8" s="39"/>
      <c r="AA8" s="39">
        <v>580.2</v>
      </c>
      <c r="AB8" s="39"/>
      <c r="AC8" s="40">
        <f aca="true" t="shared" si="4" ref="AC8:AC22">SUM(AD8:AG8)</f>
        <v>7204.1</v>
      </c>
      <c r="AD8" s="41">
        <v>0</v>
      </c>
      <c r="AE8" s="41">
        <v>0</v>
      </c>
      <c r="AF8" s="41">
        <v>7204.1</v>
      </c>
      <c r="AG8" s="41">
        <v>0</v>
      </c>
      <c r="AH8" s="41">
        <f aca="true" t="shared" si="5" ref="AH8:AH22">SUM(AI8:AL8)</f>
        <v>4988.8</v>
      </c>
      <c r="AI8" s="41">
        <v>0</v>
      </c>
      <c r="AJ8" s="41">
        <v>0</v>
      </c>
      <c r="AK8" s="41">
        <v>4988.8</v>
      </c>
      <c r="AL8" s="41">
        <v>0</v>
      </c>
      <c r="AM8" s="41">
        <f>SUM(AN8:AQ8)</f>
        <v>0</v>
      </c>
      <c r="AN8" s="41"/>
      <c r="AO8" s="41"/>
      <c r="AP8" s="41"/>
      <c r="AQ8" s="41"/>
      <c r="AR8" s="41"/>
      <c r="AS8" s="41"/>
      <c r="AT8" s="41"/>
      <c r="AU8" s="41"/>
      <c r="AV8" s="41"/>
      <c r="AW8" s="42">
        <f aca="true" t="shared" si="6" ref="AW8:AW27">X8/N8</f>
        <v>1</v>
      </c>
      <c r="AX8" s="42">
        <f aca="true" t="shared" si="7" ref="AX8:AX27">X8/S8</f>
        <v>1</v>
      </c>
      <c r="AY8" s="43">
        <f>X8/N8</f>
        <v>1</v>
      </c>
      <c r="AZ8" s="43">
        <f>X8/S8</f>
        <v>1</v>
      </c>
    </row>
    <row r="9" spans="1:52" s="44" customFormat="1" ht="111" customHeight="1">
      <c r="A9" s="37">
        <v>2</v>
      </c>
      <c r="B9" s="38" t="s">
        <v>30</v>
      </c>
      <c r="C9" s="38" t="s">
        <v>31</v>
      </c>
      <c r="D9" s="39">
        <f t="shared" si="0"/>
        <v>6055</v>
      </c>
      <c r="E9" s="39"/>
      <c r="F9" s="39"/>
      <c r="G9" s="39">
        <v>6055</v>
      </c>
      <c r="H9" s="39"/>
      <c r="I9" s="39">
        <f>SUM(J9:M9)</f>
        <v>0</v>
      </c>
      <c r="J9" s="39">
        <v>0</v>
      </c>
      <c r="K9" s="39">
        <v>0</v>
      </c>
      <c r="L9" s="39">
        <v>0</v>
      </c>
      <c r="M9" s="39">
        <v>0</v>
      </c>
      <c r="N9" s="39">
        <f t="shared" si="1"/>
        <v>1090</v>
      </c>
      <c r="O9" s="39"/>
      <c r="P9" s="39"/>
      <c r="Q9" s="39">
        <v>1090</v>
      </c>
      <c r="R9" s="39"/>
      <c r="S9" s="39">
        <f t="shared" si="2"/>
        <v>1090</v>
      </c>
      <c r="T9" s="39"/>
      <c r="U9" s="39"/>
      <c r="V9" s="39">
        <v>1090</v>
      </c>
      <c r="W9" s="39"/>
      <c r="X9" s="39">
        <f t="shared" si="3"/>
        <v>1090</v>
      </c>
      <c r="Y9" s="39"/>
      <c r="Z9" s="39"/>
      <c r="AA9" s="39">
        <v>1090</v>
      </c>
      <c r="AB9" s="39"/>
      <c r="AC9" s="45">
        <f t="shared" si="4"/>
        <v>1090</v>
      </c>
      <c r="AD9" s="46">
        <v>0</v>
      </c>
      <c r="AE9" s="46">
        <v>0</v>
      </c>
      <c r="AF9" s="46">
        <v>1090</v>
      </c>
      <c r="AG9" s="46">
        <v>0</v>
      </c>
      <c r="AH9" s="46">
        <f t="shared" si="5"/>
        <v>1200</v>
      </c>
      <c r="AI9" s="46">
        <v>0</v>
      </c>
      <c r="AJ9" s="46">
        <v>0</v>
      </c>
      <c r="AK9" s="46">
        <v>1200</v>
      </c>
      <c r="AL9" s="46">
        <v>0</v>
      </c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39">
        <f t="shared" si="6"/>
        <v>1</v>
      </c>
      <c r="AX9" s="39">
        <f t="shared" si="7"/>
        <v>1</v>
      </c>
      <c r="AY9" s="47">
        <f>X9/N9</f>
        <v>1</v>
      </c>
      <c r="AZ9" s="47">
        <f>X9/S9</f>
        <v>1</v>
      </c>
    </row>
    <row r="10" spans="1:52" s="44" customFormat="1" ht="218.25" customHeight="1">
      <c r="A10" s="37">
        <v>3</v>
      </c>
      <c r="B10" s="48" t="s">
        <v>32</v>
      </c>
      <c r="C10" s="48" t="s">
        <v>33</v>
      </c>
      <c r="D10" s="39">
        <f t="shared" si="0"/>
        <v>3371.8</v>
      </c>
      <c r="E10" s="39"/>
      <c r="F10" s="39"/>
      <c r="G10" s="49">
        <v>3232.8</v>
      </c>
      <c r="H10" s="39">
        <v>139</v>
      </c>
      <c r="I10" s="39"/>
      <c r="J10" s="39"/>
      <c r="K10" s="39"/>
      <c r="L10" s="39"/>
      <c r="M10" s="39"/>
      <c r="N10" s="39">
        <f t="shared" si="1"/>
        <v>1256.3</v>
      </c>
      <c r="O10" s="39"/>
      <c r="P10" s="39"/>
      <c r="Q10" s="39">
        <v>1230.3</v>
      </c>
      <c r="R10" s="39">
        <v>26</v>
      </c>
      <c r="S10" s="49">
        <f t="shared" si="2"/>
        <v>1256.3</v>
      </c>
      <c r="T10" s="39"/>
      <c r="U10" s="39"/>
      <c r="V10" s="39">
        <v>1230.3</v>
      </c>
      <c r="W10" s="39">
        <v>26</v>
      </c>
      <c r="X10" s="39">
        <f t="shared" si="3"/>
        <v>963</v>
      </c>
      <c r="Y10" s="39"/>
      <c r="Z10" s="39"/>
      <c r="AA10" s="39">
        <v>937</v>
      </c>
      <c r="AB10" s="39">
        <v>26</v>
      </c>
      <c r="AC10" s="45">
        <f t="shared" si="4"/>
        <v>1411</v>
      </c>
      <c r="AD10" s="46">
        <v>0</v>
      </c>
      <c r="AE10" s="46">
        <v>0</v>
      </c>
      <c r="AF10" s="46">
        <v>1331</v>
      </c>
      <c r="AG10" s="46">
        <v>80</v>
      </c>
      <c r="AH10" s="46">
        <f t="shared" si="5"/>
        <v>1439</v>
      </c>
      <c r="AI10" s="46">
        <v>0</v>
      </c>
      <c r="AJ10" s="46">
        <v>0</v>
      </c>
      <c r="AK10" s="46">
        <v>1347</v>
      </c>
      <c r="AL10" s="46">
        <v>92</v>
      </c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39">
        <f t="shared" si="6"/>
        <v>0.7665366552575023</v>
      </c>
      <c r="AX10" s="39">
        <f t="shared" si="7"/>
        <v>0.7665366552575023</v>
      </c>
      <c r="AY10" s="47">
        <f>X10/N10</f>
        <v>0.7665366552575023</v>
      </c>
      <c r="AZ10" s="47">
        <f>X10/S10</f>
        <v>0.7665366552575023</v>
      </c>
    </row>
    <row r="11" spans="1:52" s="44" customFormat="1" ht="122.25" customHeight="1">
      <c r="A11" s="37">
        <v>4</v>
      </c>
      <c r="B11" s="38" t="s">
        <v>34</v>
      </c>
      <c r="C11" s="38" t="s">
        <v>35</v>
      </c>
      <c r="D11" s="39">
        <f t="shared" si="0"/>
        <v>124894.9</v>
      </c>
      <c r="E11" s="39"/>
      <c r="F11" s="39"/>
      <c r="G11" s="39">
        <v>124894.9</v>
      </c>
      <c r="H11" s="39"/>
      <c r="I11" s="39">
        <f aca="true" t="shared" si="8" ref="I11:I27">SUM(J11:M11)</f>
        <v>8395.4</v>
      </c>
      <c r="J11" s="39">
        <v>0</v>
      </c>
      <c r="K11" s="39">
        <v>0</v>
      </c>
      <c r="L11" s="39">
        <v>8395.4</v>
      </c>
      <c r="M11" s="39">
        <v>0</v>
      </c>
      <c r="N11" s="39">
        <f t="shared" si="1"/>
        <v>12452.5</v>
      </c>
      <c r="O11" s="39"/>
      <c r="P11" s="39"/>
      <c r="Q11" s="39">
        <v>12452.5</v>
      </c>
      <c r="R11" s="39"/>
      <c r="S11" s="39">
        <f t="shared" si="2"/>
        <v>12452.5</v>
      </c>
      <c r="T11" s="39"/>
      <c r="U11" s="39"/>
      <c r="V11" s="39">
        <v>12452.5</v>
      </c>
      <c r="W11" s="39"/>
      <c r="X11" s="39">
        <f t="shared" si="3"/>
        <v>11068.9</v>
      </c>
      <c r="Y11" s="39"/>
      <c r="Z11" s="39"/>
      <c r="AA11" s="39">
        <v>11068.9</v>
      </c>
      <c r="AB11" s="39"/>
      <c r="AC11" s="45">
        <f t="shared" si="4"/>
        <v>18480</v>
      </c>
      <c r="AD11" s="46"/>
      <c r="AE11" s="46"/>
      <c r="AF11" s="46">
        <v>18480</v>
      </c>
      <c r="AG11" s="46"/>
      <c r="AH11" s="46">
        <f t="shared" si="5"/>
        <v>0</v>
      </c>
      <c r="AI11" s="46"/>
      <c r="AJ11" s="46"/>
      <c r="AK11" s="46"/>
      <c r="AL11" s="46"/>
      <c r="AM11" s="46">
        <f>SUM(AN11:AQ11)</f>
        <v>0</v>
      </c>
      <c r="AN11" s="46"/>
      <c r="AO11" s="46"/>
      <c r="AP11" s="46"/>
      <c r="AQ11" s="46"/>
      <c r="AR11" s="46">
        <f>SUM(AS11:AV11)</f>
        <v>0</v>
      </c>
      <c r="AS11" s="46"/>
      <c r="AT11" s="46"/>
      <c r="AU11" s="46"/>
      <c r="AV11" s="46"/>
      <c r="AW11" s="39">
        <f t="shared" si="6"/>
        <v>0.8888897811684401</v>
      </c>
      <c r="AX11" s="39">
        <f t="shared" si="7"/>
        <v>0.8888897811684401</v>
      </c>
      <c r="AY11" s="47">
        <f>X11/N11</f>
        <v>0.8888897811684401</v>
      </c>
      <c r="AZ11" s="47">
        <f>X11/S11</f>
        <v>0.8888897811684401</v>
      </c>
    </row>
    <row r="12" spans="1:52" s="44" customFormat="1" ht="118.5" customHeight="1">
      <c r="A12" s="37">
        <v>5</v>
      </c>
      <c r="B12" s="38" t="s">
        <v>36</v>
      </c>
      <c r="C12" s="38" t="s">
        <v>37</v>
      </c>
      <c r="D12" s="39">
        <f t="shared" si="0"/>
        <v>590226.1</v>
      </c>
      <c r="E12" s="39">
        <v>43721.7</v>
      </c>
      <c r="F12" s="39">
        <v>250840.6</v>
      </c>
      <c r="G12" s="39">
        <v>276828.9</v>
      </c>
      <c r="H12" s="39">
        <v>18834.9</v>
      </c>
      <c r="I12" s="39">
        <f t="shared" si="8"/>
        <v>60390.8</v>
      </c>
      <c r="J12" s="39">
        <v>15113.7</v>
      </c>
      <c r="K12" s="39">
        <v>8251.4</v>
      </c>
      <c r="L12" s="39">
        <v>33138.9</v>
      </c>
      <c r="M12" s="39">
        <v>3886.8</v>
      </c>
      <c r="N12" s="39">
        <f t="shared" si="1"/>
        <v>129471.00000000001</v>
      </c>
      <c r="O12" s="39">
        <v>13159.5</v>
      </c>
      <c r="P12" s="39">
        <v>58297.1</v>
      </c>
      <c r="Q12" s="39">
        <v>54799.8</v>
      </c>
      <c r="R12" s="39">
        <v>3214.6</v>
      </c>
      <c r="S12" s="39">
        <f t="shared" si="2"/>
        <v>145637.9</v>
      </c>
      <c r="T12" s="39">
        <v>13159.5</v>
      </c>
      <c r="U12" s="39">
        <v>58297.1</v>
      </c>
      <c r="V12" s="39">
        <v>70966.7</v>
      </c>
      <c r="W12" s="39">
        <v>3214.6</v>
      </c>
      <c r="X12" s="39">
        <f t="shared" si="3"/>
        <v>132242.8</v>
      </c>
      <c r="Y12" s="39">
        <v>13041.1</v>
      </c>
      <c r="Z12" s="39">
        <v>57915.6</v>
      </c>
      <c r="AA12" s="50">
        <v>58071.5</v>
      </c>
      <c r="AB12" s="39">
        <v>3214.6</v>
      </c>
      <c r="AC12" s="45">
        <f t="shared" si="4"/>
        <v>124996.4</v>
      </c>
      <c r="AD12" s="46">
        <v>15448.5</v>
      </c>
      <c r="AE12" s="46">
        <v>7776.3</v>
      </c>
      <c r="AF12" s="46">
        <v>98212.7</v>
      </c>
      <c r="AG12" s="46">
        <v>3558.9</v>
      </c>
      <c r="AH12" s="46">
        <f t="shared" si="5"/>
        <v>118596.8</v>
      </c>
      <c r="AI12" s="46">
        <v>15448.5</v>
      </c>
      <c r="AJ12" s="46">
        <v>7776.3</v>
      </c>
      <c r="AK12" s="46">
        <v>91813.1</v>
      </c>
      <c r="AL12" s="46">
        <v>3558.9</v>
      </c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39">
        <f t="shared" si="6"/>
        <v>1.0214086552200876</v>
      </c>
      <c r="AX12" s="39">
        <f t="shared" si="7"/>
        <v>0.9080246282046088</v>
      </c>
      <c r="AY12" s="47">
        <f aca="true" t="shared" si="9" ref="AY12:AY36">X12/N12</f>
        <v>1.0214086552200876</v>
      </c>
      <c r="AZ12" s="47">
        <f aca="true" t="shared" si="10" ref="AZ12:AZ36">X12/S12</f>
        <v>0.9080246282046088</v>
      </c>
    </row>
    <row r="13" spans="1:52" s="44" customFormat="1" ht="258" customHeight="1">
      <c r="A13" s="37">
        <v>6</v>
      </c>
      <c r="B13" s="38" t="s">
        <v>38</v>
      </c>
      <c r="C13" s="38" t="s">
        <v>39</v>
      </c>
      <c r="D13" s="39">
        <f t="shared" si="0"/>
        <v>3118811.8</v>
      </c>
      <c r="E13" s="39">
        <v>2967966.4</v>
      </c>
      <c r="F13" s="39">
        <v>141689.6</v>
      </c>
      <c r="G13" s="39">
        <v>9155.8</v>
      </c>
      <c r="H13" s="39"/>
      <c r="I13" s="39">
        <f t="shared" si="8"/>
        <v>648505.4</v>
      </c>
      <c r="J13" s="39">
        <v>605480.6</v>
      </c>
      <c r="K13" s="39">
        <v>37673</v>
      </c>
      <c r="L13" s="39">
        <v>5351.8</v>
      </c>
      <c r="M13" s="39">
        <v>0</v>
      </c>
      <c r="N13" s="49">
        <f>SUM(O13,P13,Q13,R13)</f>
        <v>284689.7</v>
      </c>
      <c r="O13" s="49">
        <v>264698.4</v>
      </c>
      <c r="P13" s="39">
        <v>18786</v>
      </c>
      <c r="Q13" s="39">
        <v>1205.3</v>
      </c>
      <c r="R13" s="39"/>
      <c r="S13" s="39">
        <f t="shared" si="2"/>
        <v>284689.7</v>
      </c>
      <c r="T13" s="39">
        <v>264698.4</v>
      </c>
      <c r="U13" s="39">
        <v>18786</v>
      </c>
      <c r="V13" s="39">
        <v>1205.3</v>
      </c>
      <c r="W13" s="39"/>
      <c r="X13" s="39">
        <f t="shared" si="3"/>
        <v>282369.7</v>
      </c>
      <c r="Y13" s="39">
        <v>263477.5</v>
      </c>
      <c r="Z13" s="39">
        <v>17734.9</v>
      </c>
      <c r="AA13" s="39">
        <v>1157.3</v>
      </c>
      <c r="AB13" s="39"/>
      <c r="AC13" s="45">
        <f t="shared" si="4"/>
        <v>9062.4</v>
      </c>
      <c r="AD13" s="46">
        <v>0</v>
      </c>
      <c r="AE13" s="46">
        <v>9062.4</v>
      </c>
      <c r="AF13" s="46">
        <v>0</v>
      </c>
      <c r="AG13" s="46">
        <v>0</v>
      </c>
      <c r="AH13" s="46">
        <f t="shared" si="5"/>
        <v>9062.4</v>
      </c>
      <c r="AI13" s="46">
        <v>0</v>
      </c>
      <c r="AJ13" s="46">
        <v>9062.4</v>
      </c>
      <c r="AK13" s="46">
        <v>0</v>
      </c>
      <c r="AL13" s="46">
        <v>0</v>
      </c>
      <c r="AM13" s="46">
        <f aca="true" t="shared" si="11" ref="AM13:AM22">SUM(AN13:AQ13)</f>
        <v>0</v>
      </c>
      <c r="AN13" s="46"/>
      <c r="AO13" s="46"/>
      <c r="AP13" s="46"/>
      <c r="AQ13" s="46"/>
      <c r="AR13" s="46">
        <f aca="true" t="shared" si="12" ref="AR13:AR22">SUM(AS13:AV13)</f>
        <v>0</v>
      </c>
      <c r="AS13" s="46"/>
      <c r="AT13" s="46"/>
      <c r="AU13" s="46"/>
      <c r="AV13" s="46"/>
      <c r="AW13" s="39">
        <f t="shared" si="6"/>
        <v>0.9918507764769853</v>
      </c>
      <c r="AX13" s="39">
        <f t="shared" si="7"/>
        <v>0.9918507764769853</v>
      </c>
      <c r="AY13" s="47">
        <f t="shared" si="9"/>
        <v>0.9918507764769853</v>
      </c>
      <c r="AZ13" s="47">
        <f t="shared" si="10"/>
        <v>0.9918507764769853</v>
      </c>
    </row>
    <row r="14" spans="1:52" s="44" customFormat="1" ht="216.75">
      <c r="A14" s="37">
        <v>7</v>
      </c>
      <c r="B14" s="38" t="s">
        <v>40</v>
      </c>
      <c r="C14" s="38" t="s">
        <v>41</v>
      </c>
      <c r="D14" s="49">
        <f t="shared" si="0"/>
        <v>352694.1</v>
      </c>
      <c r="E14" s="39">
        <v>814.4</v>
      </c>
      <c r="F14" s="39">
        <v>3444.6</v>
      </c>
      <c r="G14" s="39">
        <v>307470.8</v>
      </c>
      <c r="H14" s="39">
        <v>40964.3</v>
      </c>
      <c r="I14" s="39">
        <f t="shared" si="8"/>
        <v>20047.699999999997</v>
      </c>
      <c r="J14" s="39">
        <v>0</v>
      </c>
      <c r="K14" s="39">
        <v>272.6</v>
      </c>
      <c r="L14" s="39">
        <v>17618.5</v>
      </c>
      <c r="M14" s="39">
        <v>2156.6</v>
      </c>
      <c r="N14" s="39">
        <f t="shared" si="1"/>
        <v>81917.90000000001</v>
      </c>
      <c r="O14" s="39">
        <v>271.6</v>
      </c>
      <c r="P14" s="39">
        <v>2722.4</v>
      </c>
      <c r="Q14" s="39">
        <v>69433.6</v>
      </c>
      <c r="R14" s="39">
        <v>9490.3</v>
      </c>
      <c r="S14" s="39">
        <f t="shared" si="2"/>
        <v>81780.2</v>
      </c>
      <c r="T14" s="39">
        <v>271.6</v>
      </c>
      <c r="U14" s="50">
        <v>2722.4</v>
      </c>
      <c r="V14" s="50">
        <v>69295.9</v>
      </c>
      <c r="W14" s="39">
        <v>9490.3</v>
      </c>
      <c r="X14" s="39">
        <f t="shared" si="3"/>
        <v>79905.40000000001</v>
      </c>
      <c r="Y14" s="39">
        <v>271.6</v>
      </c>
      <c r="Z14" s="39">
        <v>2722.4</v>
      </c>
      <c r="AA14" s="49">
        <v>67421.1</v>
      </c>
      <c r="AB14" s="39">
        <v>9490.3</v>
      </c>
      <c r="AC14" s="45">
        <f t="shared" si="4"/>
        <v>61133.1</v>
      </c>
      <c r="AD14" s="46">
        <v>0</v>
      </c>
      <c r="AE14" s="46">
        <v>302</v>
      </c>
      <c r="AF14" s="46">
        <v>54891.7</v>
      </c>
      <c r="AG14" s="46">
        <v>5939.4</v>
      </c>
      <c r="AH14" s="46">
        <f t="shared" si="5"/>
        <v>66867.09999999999</v>
      </c>
      <c r="AI14" s="46">
        <v>0</v>
      </c>
      <c r="AJ14" s="46">
        <v>302</v>
      </c>
      <c r="AK14" s="46">
        <v>59325.7</v>
      </c>
      <c r="AL14" s="46">
        <v>7239.4</v>
      </c>
      <c r="AM14" s="46">
        <f t="shared" si="11"/>
        <v>0</v>
      </c>
      <c r="AN14" s="46"/>
      <c r="AO14" s="46"/>
      <c r="AP14" s="46"/>
      <c r="AQ14" s="46"/>
      <c r="AR14" s="46">
        <f t="shared" si="12"/>
        <v>0</v>
      </c>
      <c r="AS14" s="46"/>
      <c r="AT14" s="46"/>
      <c r="AU14" s="46"/>
      <c r="AV14" s="46"/>
      <c r="AW14" s="39">
        <f t="shared" si="6"/>
        <v>0.9754327198329059</v>
      </c>
      <c r="AX14" s="39">
        <f t="shared" si="7"/>
        <v>0.977075135546257</v>
      </c>
      <c r="AY14" s="47">
        <f t="shared" si="9"/>
        <v>0.9754327198329059</v>
      </c>
      <c r="AZ14" s="47">
        <f t="shared" si="10"/>
        <v>0.977075135546257</v>
      </c>
    </row>
    <row r="15" spans="1:52" s="44" customFormat="1" ht="226.5" customHeight="1">
      <c r="A15" s="37">
        <v>8</v>
      </c>
      <c r="B15" s="38" t="s">
        <v>42</v>
      </c>
      <c r="C15" s="38" t="s">
        <v>43</v>
      </c>
      <c r="D15" s="39">
        <f t="shared" si="0"/>
        <v>2996648.9999999995</v>
      </c>
      <c r="E15" s="39">
        <v>36853.7</v>
      </c>
      <c r="F15" s="39">
        <v>1317262</v>
      </c>
      <c r="G15" s="39">
        <v>1541232.9</v>
      </c>
      <c r="H15" s="39">
        <v>101300.4</v>
      </c>
      <c r="I15" s="39">
        <f t="shared" si="8"/>
        <v>231628.40000000002</v>
      </c>
      <c r="J15" s="39">
        <v>8853.7</v>
      </c>
      <c r="K15" s="39">
        <v>175104.2</v>
      </c>
      <c r="L15" s="39">
        <v>47670.5</v>
      </c>
      <c r="M15" s="39">
        <v>0</v>
      </c>
      <c r="N15" s="39">
        <f t="shared" si="1"/>
        <v>540725</v>
      </c>
      <c r="O15" s="39">
        <v>16423.4</v>
      </c>
      <c r="P15" s="39">
        <v>226230.3</v>
      </c>
      <c r="Q15" s="39">
        <v>272746.2</v>
      </c>
      <c r="R15" s="39">
        <v>25325.1</v>
      </c>
      <c r="S15" s="39">
        <f t="shared" si="2"/>
        <v>552773.4</v>
      </c>
      <c r="T15" s="39">
        <v>16423.4</v>
      </c>
      <c r="U15" s="39">
        <v>232915.7</v>
      </c>
      <c r="V15" s="39">
        <v>276399.5</v>
      </c>
      <c r="W15" s="39">
        <v>27034.8</v>
      </c>
      <c r="X15" s="39">
        <f t="shared" si="3"/>
        <v>550445.8</v>
      </c>
      <c r="Y15" s="39">
        <v>15763.4</v>
      </c>
      <c r="Z15" s="39">
        <v>232464</v>
      </c>
      <c r="AA15" s="39">
        <v>275183.6</v>
      </c>
      <c r="AB15" s="39">
        <v>27034.8</v>
      </c>
      <c r="AC15" s="45">
        <f t="shared" si="4"/>
        <v>404381.6</v>
      </c>
      <c r="AD15" s="46">
        <v>377.7</v>
      </c>
      <c r="AE15" s="46">
        <v>186048.5</v>
      </c>
      <c r="AF15" s="46">
        <v>217955.4</v>
      </c>
      <c r="AG15" s="46">
        <v>0</v>
      </c>
      <c r="AH15" s="46">
        <f t="shared" si="5"/>
        <v>421981.4</v>
      </c>
      <c r="AI15" s="46">
        <v>398.5</v>
      </c>
      <c r="AJ15" s="46">
        <v>188686.7</v>
      </c>
      <c r="AK15" s="46">
        <v>232896.2</v>
      </c>
      <c r="AL15" s="46">
        <v>0</v>
      </c>
      <c r="AM15" s="46">
        <f t="shared" si="11"/>
        <v>0</v>
      </c>
      <c r="AN15" s="46"/>
      <c r="AO15" s="46"/>
      <c r="AP15" s="46"/>
      <c r="AQ15" s="46"/>
      <c r="AR15" s="46">
        <f t="shared" si="12"/>
        <v>0</v>
      </c>
      <c r="AS15" s="46"/>
      <c r="AT15" s="46"/>
      <c r="AU15" s="46"/>
      <c r="AV15" s="46"/>
      <c r="AW15" s="39">
        <f t="shared" si="6"/>
        <v>1.01797734523094</v>
      </c>
      <c r="AX15" s="39">
        <f t="shared" si="7"/>
        <v>0.9957892329840763</v>
      </c>
      <c r="AY15" s="47">
        <f>X15/N15</f>
        <v>1.01797734523094</v>
      </c>
      <c r="AZ15" s="47">
        <f>X15/S15</f>
        <v>0.9957892329840763</v>
      </c>
    </row>
    <row r="16" spans="1:52" s="44" customFormat="1" ht="117.75" customHeight="1">
      <c r="A16" s="37">
        <v>9</v>
      </c>
      <c r="B16" s="38" t="s">
        <v>44</v>
      </c>
      <c r="C16" s="38" t="s">
        <v>45</v>
      </c>
      <c r="D16" s="39">
        <f t="shared" si="0"/>
        <v>2019</v>
      </c>
      <c r="E16" s="39"/>
      <c r="F16" s="39"/>
      <c r="G16" s="39">
        <v>1144</v>
      </c>
      <c r="H16" s="39">
        <v>875</v>
      </c>
      <c r="I16" s="39">
        <f t="shared" si="8"/>
        <v>196</v>
      </c>
      <c r="J16" s="39">
        <v>0</v>
      </c>
      <c r="K16" s="39">
        <v>0</v>
      </c>
      <c r="L16" s="39">
        <v>21</v>
      </c>
      <c r="M16" s="39">
        <v>175</v>
      </c>
      <c r="N16" s="39">
        <f t="shared" si="1"/>
        <v>456</v>
      </c>
      <c r="O16" s="39"/>
      <c r="P16" s="39"/>
      <c r="Q16" s="39">
        <v>281</v>
      </c>
      <c r="R16" s="39">
        <v>175</v>
      </c>
      <c r="S16" s="39">
        <f t="shared" si="2"/>
        <v>456</v>
      </c>
      <c r="T16" s="39"/>
      <c r="U16" s="39"/>
      <c r="V16" s="39">
        <v>281</v>
      </c>
      <c r="W16" s="39">
        <v>175</v>
      </c>
      <c r="X16" s="39">
        <f t="shared" si="3"/>
        <v>456</v>
      </c>
      <c r="Y16" s="39"/>
      <c r="Z16" s="39"/>
      <c r="AA16" s="39">
        <v>281</v>
      </c>
      <c r="AB16" s="39">
        <v>175</v>
      </c>
      <c r="AC16" s="45">
        <f t="shared" si="4"/>
        <v>456</v>
      </c>
      <c r="AD16" s="46"/>
      <c r="AE16" s="46"/>
      <c r="AF16" s="46">
        <v>281</v>
      </c>
      <c r="AG16" s="46">
        <v>175</v>
      </c>
      <c r="AH16" s="46">
        <f t="shared" si="5"/>
        <v>454</v>
      </c>
      <c r="AI16" s="46"/>
      <c r="AJ16" s="46"/>
      <c r="AK16" s="46">
        <v>279</v>
      </c>
      <c r="AL16" s="46">
        <v>175</v>
      </c>
      <c r="AM16" s="46">
        <f t="shared" si="11"/>
        <v>0</v>
      </c>
      <c r="AN16" s="46"/>
      <c r="AO16" s="46"/>
      <c r="AP16" s="46"/>
      <c r="AQ16" s="46"/>
      <c r="AR16" s="46">
        <f t="shared" si="12"/>
        <v>0</v>
      </c>
      <c r="AS16" s="46"/>
      <c r="AT16" s="46"/>
      <c r="AU16" s="46"/>
      <c r="AV16" s="46"/>
      <c r="AW16" s="39">
        <f t="shared" si="6"/>
        <v>1</v>
      </c>
      <c r="AX16" s="39">
        <f t="shared" si="7"/>
        <v>1</v>
      </c>
      <c r="AY16" s="47">
        <f t="shared" si="9"/>
        <v>1</v>
      </c>
      <c r="AZ16" s="47">
        <f t="shared" si="10"/>
        <v>1</v>
      </c>
    </row>
    <row r="17" spans="1:52" s="44" customFormat="1" ht="130.5" customHeight="1">
      <c r="A17" s="37">
        <v>10</v>
      </c>
      <c r="B17" s="48" t="s">
        <v>46</v>
      </c>
      <c r="C17" s="38" t="s">
        <v>47</v>
      </c>
      <c r="D17" s="39">
        <f t="shared" si="0"/>
        <v>1994553.4</v>
      </c>
      <c r="E17" s="39">
        <v>501840.5</v>
      </c>
      <c r="F17" s="39">
        <v>1460164.9</v>
      </c>
      <c r="G17" s="39">
        <v>13942.6</v>
      </c>
      <c r="H17" s="39">
        <v>18605.4</v>
      </c>
      <c r="I17" s="39">
        <f t="shared" si="8"/>
        <v>338984.6</v>
      </c>
      <c r="J17" s="39">
        <v>91183.4</v>
      </c>
      <c r="K17" s="39">
        <v>242669.3</v>
      </c>
      <c r="L17" s="39">
        <v>1441.7</v>
      </c>
      <c r="M17" s="39">
        <v>3690.2</v>
      </c>
      <c r="N17" s="39">
        <f t="shared" si="1"/>
        <v>409763.4</v>
      </c>
      <c r="O17" s="39">
        <v>104012.1</v>
      </c>
      <c r="P17" s="39">
        <v>298966.3</v>
      </c>
      <c r="Q17" s="39">
        <v>3056.2</v>
      </c>
      <c r="R17" s="39">
        <v>3728.8</v>
      </c>
      <c r="S17" s="39">
        <f t="shared" si="2"/>
        <v>428199.7</v>
      </c>
      <c r="T17" s="39">
        <v>116302.5</v>
      </c>
      <c r="U17" s="39">
        <v>304648.7</v>
      </c>
      <c r="V17" s="39">
        <v>3056.2</v>
      </c>
      <c r="W17" s="39">
        <v>4192.3</v>
      </c>
      <c r="X17" s="39">
        <f t="shared" si="3"/>
        <v>422592.39999999997</v>
      </c>
      <c r="Y17" s="39">
        <v>115325.6</v>
      </c>
      <c r="Z17" s="39">
        <v>301073.9</v>
      </c>
      <c r="AA17" s="39">
        <v>2000.6</v>
      </c>
      <c r="AB17" s="39">
        <v>4192.3</v>
      </c>
      <c r="AC17" s="45">
        <f t="shared" si="4"/>
        <v>336090.8</v>
      </c>
      <c r="AD17" s="46">
        <v>74952.3</v>
      </c>
      <c r="AE17" s="46">
        <v>254957.7</v>
      </c>
      <c r="AF17" s="46">
        <v>2490.6</v>
      </c>
      <c r="AG17" s="46">
        <v>3690.2</v>
      </c>
      <c r="AH17" s="46">
        <f t="shared" si="5"/>
        <v>336368.7</v>
      </c>
      <c r="AI17" s="46">
        <v>74952.3</v>
      </c>
      <c r="AJ17" s="46">
        <v>254957.7</v>
      </c>
      <c r="AK17" s="46">
        <v>2768.5</v>
      </c>
      <c r="AL17" s="46">
        <v>3690.2</v>
      </c>
      <c r="AM17" s="46">
        <f t="shared" si="11"/>
        <v>0</v>
      </c>
      <c r="AN17" s="46"/>
      <c r="AO17" s="46"/>
      <c r="AP17" s="46"/>
      <c r="AQ17" s="46"/>
      <c r="AR17" s="46">
        <f t="shared" si="12"/>
        <v>0</v>
      </c>
      <c r="AS17" s="46"/>
      <c r="AT17" s="46"/>
      <c r="AU17" s="46"/>
      <c r="AV17" s="46"/>
      <c r="AW17" s="39">
        <f t="shared" si="6"/>
        <v>1.031308311088789</v>
      </c>
      <c r="AX17" s="39">
        <f t="shared" si="7"/>
        <v>0.9869049417830044</v>
      </c>
      <c r="AY17" s="47">
        <f t="shared" si="9"/>
        <v>1.031308311088789</v>
      </c>
      <c r="AZ17" s="47">
        <f t="shared" si="10"/>
        <v>0.9869049417830044</v>
      </c>
    </row>
    <row r="18" spans="1:52" s="44" customFormat="1" ht="132.75" customHeight="1">
      <c r="A18" s="37">
        <v>11</v>
      </c>
      <c r="B18" s="38" t="s">
        <v>48</v>
      </c>
      <c r="C18" s="38" t="s">
        <v>49</v>
      </c>
      <c r="D18" s="39">
        <f t="shared" si="0"/>
        <v>1007273.7</v>
      </c>
      <c r="E18" s="46">
        <v>22100.8</v>
      </c>
      <c r="F18" s="51">
        <v>20519.3</v>
      </c>
      <c r="G18" s="39">
        <v>7784.4</v>
      </c>
      <c r="H18" s="39">
        <v>956869.2</v>
      </c>
      <c r="I18" s="39">
        <f t="shared" si="8"/>
        <v>237012.8</v>
      </c>
      <c r="J18" s="39">
        <v>3915.8</v>
      </c>
      <c r="K18" s="39">
        <v>715</v>
      </c>
      <c r="L18" s="39">
        <v>880</v>
      </c>
      <c r="M18" s="39">
        <v>231502</v>
      </c>
      <c r="N18" s="39">
        <f t="shared" si="1"/>
        <v>161490</v>
      </c>
      <c r="O18" s="46">
        <v>7659.3</v>
      </c>
      <c r="P18" s="51">
        <v>2072.7</v>
      </c>
      <c r="Q18" s="39">
        <v>1758</v>
      </c>
      <c r="R18" s="39">
        <v>150000</v>
      </c>
      <c r="S18" s="39">
        <f t="shared" si="2"/>
        <v>161490</v>
      </c>
      <c r="T18" s="39">
        <v>7659.3</v>
      </c>
      <c r="U18" s="39">
        <v>2072.7</v>
      </c>
      <c r="V18" s="39">
        <v>1758</v>
      </c>
      <c r="W18" s="39">
        <v>150000</v>
      </c>
      <c r="X18" s="39">
        <f t="shared" si="3"/>
        <v>161490</v>
      </c>
      <c r="Y18" s="39">
        <v>7659.3</v>
      </c>
      <c r="Z18" s="39">
        <v>2072.7</v>
      </c>
      <c r="AA18" s="39">
        <v>1758</v>
      </c>
      <c r="AB18" s="39">
        <v>150000</v>
      </c>
      <c r="AC18" s="45">
        <f t="shared" si="4"/>
        <v>201551</v>
      </c>
      <c r="AD18" s="46">
        <v>0</v>
      </c>
      <c r="AE18" s="39" t="s">
        <v>50</v>
      </c>
      <c r="AF18" s="46">
        <v>2500</v>
      </c>
      <c r="AG18" s="46">
        <f>190000+7051+2000</f>
        <v>199051</v>
      </c>
      <c r="AH18" s="46">
        <f t="shared" si="5"/>
        <v>252051</v>
      </c>
      <c r="AI18" s="46">
        <v>0</v>
      </c>
      <c r="AJ18" s="39" t="s">
        <v>50</v>
      </c>
      <c r="AK18" s="46">
        <v>3000</v>
      </c>
      <c r="AL18" s="46">
        <f>240000+7051+2000</f>
        <v>249051</v>
      </c>
      <c r="AM18" s="46">
        <f t="shared" si="11"/>
        <v>0</v>
      </c>
      <c r="AN18" s="46"/>
      <c r="AO18" s="39"/>
      <c r="AP18" s="46"/>
      <c r="AQ18" s="46"/>
      <c r="AR18" s="46">
        <f t="shared" si="12"/>
        <v>0</v>
      </c>
      <c r="AS18" s="46"/>
      <c r="AT18" s="39"/>
      <c r="AU18" s="46"/>
      <c r="AV18" s="46"/>
      <c r="AW18" s="39">
        <f t="shared" si="6"/>
        <v>1</v>
      </c>
      <c r="AX18" s="39">
        <f t="shared" si="7"/>
        <v>1</v>
      </c>
      <c r="AY18" s="47">
        <f t="shared" si="9"/>
        <v>1</v>
      </c>
      <c r="AZ18" s="47">
        <f t="shared" si="10"/>
        <v>1</v>
      </c>
    </row>
    <row r="19" spans="1:52" s="44" customFormat="1" ht="186.75" customHeight="1">
      <c r="A19" s="37">
        <v>12</v>
      </c>
      <c r="B19" s="38" t="s">
        <v>51</v>
      </c>
      <c r="C19" s="38" t="s">
        <v>52</v>
      </c>
      <c r="D19" s="39">
        <f>SUM(E19:H19)</f>
        <v>183475.3</v>
      </c>
      <c r="E19" s="39">
        <v>20000</v>
      </c>
      <c r="F19" s="39">
        <v>111142</v>
      </c>
      <c r="G19" s="39">
        <v>52333.3</v>
      </c>
      <c r="H19" s="39"/>
      <c r="I19" s="39">
        <f t="shared" si="8"/>
        <v>3079.5</v>
      </c>
      <c r="J19" s="39">
        <v>0</v>
      </c>
      <c r="K19" s="39">
        <v>0</v>
      </c>
      <c r="L19" s="39">
        <v>2912.5</v>
      </c>
      <c r="M19" s="39">
        <v>167</v>
      </c>
      <c r="N19" s="39">
        <f t="shared" si="1"/>
        <v>91508.3</v>
      </c>
      <c r="O19" s="39">
        <v>20000</v>
      </c>
      <c r="P19" s="39">
        <v>58197.7</v>
      </c>
      <c r="Q19" s="39">
        <v>13310.6</v>
      </c>
      <c r="R19" s="39"/>
      <c r="S19" s="39">
        <f t="shared" si="2"/>
        <v>81963.1</v>
      </c>
      <c r="T19" s="39">
        <v>20000</v>
      </c>
      <c r="U19" s="49">
        <v>50705.3</v>
      </c>
      <c r="V19" s="50">
        <v>11257.8</v>
      </c>
      <c r="W19" s="39"/>
      <c r="X19" s="39">
        <f t="shared" si="3"/>
        <v>53043.899999999994</v>
      </c>
      <c r="Y19" s="39">
        <v>20000</v>
      </c>
      <c r="Z19" s="39">
        <v>21786.1</v>
      </c>
      <c r="AA19" s="39">
        <v>11257.8</v>
      </c>
      <c r="AB19" s="39"/>
      <c r="AC19" s="45">
        <f t="shared" si="4"/>
        <v>8870</v>
      </c>
      <c r="AD19" s="46">
        <v>0</v>
      </c>
      <c r="AE19" s="46">
        <v>0</v>
      </c>
      <c r="AF19" s="46">
        <v>7120</v>
      </c>
      <c r="AG19" s="46">
        <v>1750</v>
      </c>
      <c r="AH19" s="46">
        <f t="shared" si="5"/>
        <v>8280</v>
      </c>
      <c r="AI19" s="46">
        <v>0</v>
      </c>
      <c r="AJ19" s="46">
        <v>0</v>
      </c>
      <c r="AK19" s="46">
        <v>7120</v>
      </c>
      <c r="AL19" s="46">
        <v>1160</v>
      </c>
      <c r="AM19" s="46">
        <f t="shared" si="11"/>
        <v>0</v>
      </c>
      <c r="AN19" s="46"/>
      <c r="AO19" s="46"/>
      <c r="AP19" s="46"/>
      <c r="AQ19" s="46"/>
      <c r="AR19" s="46">
        <f t="shared" si="12"/>
        <v>0</v>
      </c>
      <c r="AS19" s="46"/>
      <c r="AT19" s="46"/>
      <c r="AU19" s="46"/>
      <c r="AV19" s="46"/>
      <c r="AW19" s="39">
        <f t="shared" si="6"/>
        <v>0.5796621727209443</v>
      </c>
      <c r="AX19" s="39">
        <f t="shared" si="7"/>
        <v>0.6471680548929944</v>
      </c>
      <c r="AY19" s="47">
        <f t="shared" si="9"/>
        <v>0.5796621727209443</v>
      </c>
      <c r="AZ19" s="47">
        <f t="shared" si="10"/>
        <v>0.6471680548929944</v>
      </c>
    </row>
    <row r="20" spans="1:52" s="53" customFormat="1" ht="145.5" customHeight="1">
      <c r="A20" s="52">
        <v>13</v>
      </c>
      <c r="B20" s="48" t="s">
        <v>53</v>
      </c>
      <c r="C20" s="48" t="s">
        <v>54</v>
      </c>
      <c r="D20" s="39">
        <f t="shared" si="0"/>
        <v>380235.39999999997</v>
      </c>
      <c r="E20" s="39">
        <v>95048.4</v>
      </c>
      <c r="F20" s="39">
        <v>204951.7</v>
      </c>
      <c r="G20" s="39">
        <v>55751.5</v>
      </c>
      <c r="H20" s="39">
        <v>24483.8</v>
      </c>
      <c r="I20" s="39">
        <f t="shared" si="8"/>
        <v>244448.894</v>
      </c>
      <c r="J20" s="39">
        <v>193055.807</v>
      </c>
      <c r="K20" s="39">
        <f>32583.4+4099.6</f>
        <v>36683</v>
      </c>
      <c r="L20" s="39">
        <v>706.437</v>
      </c>
      <c r="M20" s="39">
        <v>14003.65</v>
      </c>
      <c r="N20" s="39">
        <f t="shared" si="1"/>
        <v>264510.5</v>
      </c>
      <c r="O20" s="39">
        <v>95048.4</v>
      </c>
      <c r="P20" s="39">
        <v>124951.7</v>
      </c>
      <c r="Q20" s="39">
        <v>25019.6</v>
      </c>
      <c r="R20" s="39">
        <v>19490.8</v>
      </c>
      <c r="S20" s="39">
        <f t="shared" si="2"/>
        <v>122572.4</v>
      </c>
      <c r="T20" s="50">
        <v>0</v>
      </c>
      <c r="U20" s="50">
        <v>101762</v>
      </c>
      <c r="V20" s="50">
        <v>20810.4</v>
      </c>
      <c r="W20" s="39">
        <v>0</v>
      </c>
      <c r="X20" s="39">
        <f t="shared" si="3"/>
        <v>103366.1</v>
      </c>
      <c r="Y20" s="49">
        <v>0</v>
      </c>
      <c r="Z20" s="49">
        <v>85223.1</v>
      </c>
      <c r="AA20" s="49">
        <v>18143</v>
      </c>
      <c r="AB20" s="39">
        <v>0</v>
      </c>
      <c r="AC20" s="45">
        <f t="shared" si="4"/>
        <v>198886.63899999997</v>
      </c>
      <c r="AD20" s="46">
        <v>0</v>
      </c>
      <c r="AE20" s="46">
        <f>152665.86</f>
        <v>152665.86</v>
      </c>
      <c r="AF20" s="46">
        <v>26729.979</v>
      </c>
      <c r="AG20" s="46">
        <v>19490.8</v>
      </c>
      <c r="AH20" s="46">
        <f t="shared" si="5"/>
        <v>260465.84</v>
      </c>
      <c r="AI20" s="46">
        <v>0</v>
      </c>
      <c r="AJ20" s="46">
        <f>187445.1+57891.607</f>
        <v>245336.707</v>
      </c>
      <c r="AK20" s="46">
        <v>10136.133</v>
      </c>
      <c r="AL20" s="46">
        <v>4993</v>
      </c>
      <c r="AM20" s="46">
        <f t="shared" si="11"/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f t="shared" si="12"/>
        <v>0</v>
      </c>
      <c r="AS20" s="46">
        <v>0</v>
      </c>
      <c r="AT20" s="46">
        <v>0</v>
      </c>
      <c r="AU20" s="46">
        <v>0</v>
      </c>
      <c r="AV20" s="46">
        <v>0</v>
      </c>
      <c r="AW20" s="39">
        <f t="shared" si="6"/>
        <v>0.39078259653208475</v>
      </c>
      <c r="AX20" s="39">
        <f t="shared" si="7"/>
        <v>0.8433064866152576</v>
      </c>
      <c r="AY20" s="47">
        <f t="shared" si="9"/>
        <v>0.39078259653208475</v>
      </c>
      <c r="AZ20" s="47">
        <f t="shared" si="10"/>
        <v>0.8433064866152576</v>
      </c>
    </row>
    <row r="21" spans="1:52" s="44" customFormat="1" ht="229.5">
      <c r="A21" s="37">
        <v>14</v>
      </c>
      <c r="B21" s="48" t="s">
        <v>55</v>
      </c>
      <c r="C21" s="48" t="s">
        <v>56</v>
      </c>
      <c r="D21" s="39">
        <f t="shared" si="0"/>
        <v>520000.502</v>
      </c>
      <c r="E21" s="39"/>
      <c r="F21" s="39">
        <v>449435.5</v>
      </c>
      <c r="G21" s="39">
        <v>70565.002</v>
      </c>
      <c r="H21" s="39"/>
      <c r="I21" s="39">
        <f t="shared" si="8"/>
        <v>0</v>
      </c>
      <c r="J21" s="39">
        <v>0</v>
      </c>
      <c r="K21" s="39">
        <v>0</v>
      </c>
      <c r="L21" s="39">
        <v>0</v>
      </c>
      <c r="M21" s="39">
        <v>0</v>
      </c>
      <c r="N21" s="39">
        <f t="shared" si="1"/>
        <v>91862.902</v>
      </c>
      <c r="O21" s="39"/>
      <c r="P21" s="39">
        <v>79847.3</v>
      </c>
      <c r="Q21" s="39">
        <v>12015.602</v>
      </c>
      <c r="R21" s="39"/>
      <c r="S21" s="39">
        <f t="shared" si="2"/>
        <v>91535</v>
      </c>
      <c r="T21" s="39"/>
      <c r="U21" s="39">
        <v>79847.3</v>
      </c>
      <c r="V21" s="39">
        <v>11687.7</v>
      </c>
      <c r="W21" s="39"/>
      <c r="X21" s="39">
        <f t="shared" si="3"/>
        <v>89718.8</v>
      </c>
      <c r="Y21" s="39"/>
      <c r="Z21" s="39">
        <v>78031.1</v>
      </c>
      <c r="AA21" s="39">
        <v>11687.7</v>
      </c>
      <c r="AB21" s="39"/>
      <c r="AC21" s="45">
        <f t="shared" si="4"/>
        <v>295882.6</v>
      </c>
      <c r="AD21" s="46">
        <v>0</v>
      </c>
      <c r="AE21" s="46">
        <v>251796.3</v>
      </c>
      <c r="AF21" s="46">
        <v>44086.3</v>
      </c>
      <c r="AG21" s="46">
        <v>0</v>
      </c>
      <c r="AH21" s="46">
        <f t="shared" si="5"/>
        <v>212116.5</v>
      </c>
      <c r="AI21" s="46">
        <v>0</v>
      </c>
      <c r="AJ21" s="46">
        <v>180511</v>
      </c>
      <c r="AK21" s="46">
        <v>31605.5</v>
      </c>
      <c r="AL21" s="46">
        <v>0</v>
      </c>
      <c r="AM21" s="46">
        <f t="shared" si="11"/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f t="shared" si="12"/>
        <v>0</v>
      </c>
      <c r="AS21" s="46">
        <v>0</v>
      </c>
      <c r="AT21" s="46">
        <v>0</v>
      </c>
      <c r="AU21" s="46">
        <v>0</v>
      </c>
      <c r="AV21" s="46">
        <v>0</v>
      </c>
      <c r="AW21" s="39">
        <f t="shared" si="6"/>
        <v>0.9766597619570085</v>
      </c>
      <c r="AX21" s="39">
        <f t="shared" si="7"/>
        <v>0.9801584093516141</v>
      </c>
      <c r="AY21" s="47">
        <f t="shared" si="9"/>
        <v>0.9766597619570085</v>
      </c>
      <c r="AZ21" s="47">
        <f t="shared" si="10"/>
        <v>0.9801584093516141</v>
      </c>
    </row>
    <row r="22" spans="1:52" s="44" customFormat="1" ht="126" customHeight="1">
      <c r="A22" s="37">
        <v>15</v>
      </c>
      <c r="B22" s="48" t="s">
        <v>57</v>
      </c>
      <c r="C22" s="48" t="s">
        <v>58</v>
      </c>
      <c r="D22" s="39">
        <f t="shared" si="0"/>
        <v>18393.829999999998</v>
      </c>
      <c r="E22" s="39"/>
      <c r="F22" s="39">
        <v>2770.2</v>
      </c>
      <c r="G22" s="39">
        <v>15623.63</v>
      </c>
      <c r="H22" s="39"/>
      <c r="I22" s="39">
        <f t="shared" si="8"/>
        <v>0</v>
      </c>
      <c r="J22" s="39">
        <v>0</v>
      </c>
      <c r="K22" s="39">
        <v>0</v>
      </c>
      <c r="L22" s="39">
        <v>0</v>
      </c>
      <c r="M22" s="39">
        <v>0</v>
      </c>
      <c r="N22" s="39">
        <f t="shared" si="1"/>
        <v>1575</v>
      </c>
      <c r="O22" s="39"/>
      <c r="P22" s="39">
        <v>0</v>
      </c>
      <c r="Q22" s="39">
        <v>1575</v>
      </c>
      <c r="R22" s="39"/>
      <c r="S22" s="39">
        <f t="shared" si="2"/>
        <v>250</v>
      </c>
      <c r="T22" s="39"/>
      <c r="U22" s="39"/>
      <c r="V22" s="39">
        <v>250</v>
      </c>
      <c r="W22" s="39"/>
      <c r="X22" s="39">
        <f t="shared" si="3"/>
        <v>99.6</v>
      </c>
      <c r="Y22" s="39"/>
      <c r="Z22" s="39"/>
      <c r="AA22" s="39">
        <v>99.6</v>
      </c>
      <c r="AB22" s="39"/>
      <c r="AC22" s="45">
        <f t="shared" si="4"/>
        <v>3007</v>
      </c>
      <c r="AD22" s="46">
        <v>0</v>
      </c>
      <c r="AE22" s="46">
        <v>0</v>
      </c>
      <c r="AF22" s="46">
        <v>3007</v>
      </c>
      <c r="AG22" s="46">
        <v>0</v>
      </c>
      <c r="AH22" s="46">
        <f t="shared" si="5"/>
        <v>4934.200000000001</v>
      </c>
      <c r="AI22" s="46">
        <v>0</v>
      </c>
      <c r="AJ22" s="46">
        <v>1769.4</v>
      </c>
      <c r="AK22" s="46">
        <v>3164.8</v>
      </c>
      <c r="AL22" s="46">
        <v>0</v>
      </c>
      <c r="AM22" s="46">
        <f t="shared" si="11"/>
        <v>0</v>
      </c>
      <c r="AN22" s="46"/>
      <c r="AO22" s="46"/>
      <c r="AP22" s="46"/>
      <c r="AQ22" s="46"/>
      <c r="AR22" s="46">
        <f t="shared" si="12"/>
        <v>0</v>
      </c>
      <c r="AS22" s="46"/>
      <c r="AT22" s="46"/>
      <c r="AU22" s="46"/>
      <c r="AV22" s="46"/>
      <c r="AW22" s="39">
        <f t="shared" si="6"/>
        <v>0.06323809523809523</v>
      </c>
      <c r="AX22" s="39">
        <f t="shared" si="7"/>
        <v>0.3984</v>
      </c>
      <c r="AY22" s="47">
        <f t="shared" si="9"/>
        <v>0.06323809523809523</v>
      </c>
      <c r="AZ22" s="47">
        <f t="shared" si="10"/>
        <v>0.3984</v>
      </c>
    </row>
    <row r="23" spans="1:52" s="44" customFormat="1" ht="165.75">
      <c r="A23" s="37">
        <v>16</v>
      </c>
      <c r="B23" s="48" t="s">
        <v>59</v>
      </c>
      <c r="C23" s="48" t="s">
        <v>60</v>
      </c>
      <c r="D23" s="39">
        <f t="shared" si="0"/>
        <v>18465.9</v>
      </c>
      <c r="E23" s="39"/>
      <c r="F23" s="39"/>
      <c r="G23" s="39">
        <v>18464</v>
      </c>
      <c r="H23" s="39">
        <v>1.9</v>
      </c>
      <c r="I23" s="39">
        <f t="shared" si="8"/>
        <v>0</v>
      </c>
      <c r="J23" s="39">
        <v>0</v>
      </c>
      <c r="K23" s="39">
        <v>0</v>
      </c>
      <c r="L23" s="39">
        <v>0</v>
      </c>
      <c r="M23" s="39">
        <v>0</v>
      </c>
      <c r="N23" s="39">
        <f t="shared" si="1"/>
        <v>1828.6</v>
      </c>
      <c r="O23" s="39"/>
      <c r="P23" s="39"/>
      <c r="Q23" s="39">
        <v>1828.6</v>
      </c>
      <c r="R23" s="39"/>
      <c r="S23" s="39">
        <f t="shared" si="2"/>
        <v>1704.8</v>
      </c>
      <c r="T23" s="39"/>
      <c r="U23" s="39"/>
      <c r="V23" s="39">
        <v>1704.8</v>
      </c>
      <c r="W23" s="39"/>
      <c r="X23" s="39">
        <f t="shared" si="3"/>
        <v>1620.9</v>
      </c>
      <c r="Y23" s="39"/>
      <c r="Z23" s="39"/>
      <c r="AA23" s="39">
        <v>1620.9</v>
      </c>
      <c r="AB23" s="39"/>
      <c r="AC23" s="45">
        <f>SUM(AD23:AG23)</f>
        <v>4738.5</v>
      </c>
      <c r="AD23" s="46">
        <v>0</v>
      </c>
      <c r="AE23" s="46">
        <v>0</v>
      </c>
      <c r="AF23" s="46">
        <v>4648.5</v>
      </c>
      <c r="AG23" s="46">
        <v>90</v>
      </c>
      <c r="AH23" s="46">
        <f>SUM(AI23:AL23)</f>
        <v>5143.2</v>
      </c>
      <c r="AI23" s="46">
        <v>0</v>
      </c>
      <c r="AJ23" s="46">
        <v>0</v>
      </c>
      <c r="AK23" s="46">
        <v>5044.2</v>
      </c>
      <c r="AL23" s="46">
        <v>99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39">
        <f t="shared" si="6"/>
        <v>0.886415837252543</v>
      </c>
      <c r="AX23" s="39">
        <f t="shared" si="7"/>
        <v>0.9507860159549508</v>
      </c>
      <c r="AY23" s="47">
        <f t="shared" si="9"/>
        <v>0.886415837252543</v>
      </c>
      <c r="AZ23" s="47">
        <f t="shared" si="10"/>
        <v>0.9507860159549508</v>
      </c>
    </row>
    <row r="24" spans="1:52" s="44" customFormat="1" ht="147.75" customHeight="1">
      <c r="A24" s="37">
        <v>17</v>
      </c>
      <c r="B24" s="48" t="s">
        <v>61</v>
      </c>
      <c r="C24" s="48" t="s">
        <v>62</v>
      </c>
      <c r="D24" s="39">
        <f t="shared" si="0"/>
        <v>16410.5</v>
      </c>
      <c r="E24" s="39"/>
      <c r="F24" s="39"/>
      <c r="G24" s="39">
        <v>16410.5</v>
      </c>
      <c r="H24" s="39"/>
      <c r="I24" s="39">
        <f t="shared" si="8"/>
        <v>0</v>
      </c>
      <c r="J24" s="39">
        <v>0</v>
      </c>
      <c r="K24" s="39">
        <v>0</v>
      </c>
      <c r="L24" s="39">
        <v>0</v>
      </c>
      <c r="M24" s="39">
        <v>0</v>
      </c>
      <c r="N24" s="39">
        <f t="shared" si="1"/>
        <v>1587.5</v>
      </c>
      <c r="O24" s="39"/>
      <c r="P24" s="39"/>
      <c r="Q24" s="39">
        <v>1587.5</v>
      </c>
      <c r="R24" s="39"/>
      <c r="S24" s="39">
        <f t="shared" si="2"/>
        <v>1515.9</v>
      </c>
      <c r="T24" s="39"/>
      <c r="U24" s="39"/>
      <c r="V24" s="39">
        <v>1505.9</v>
      </c>
      <c r="W24" s="39">
        <v>10</v>
      </c>
      <c r="X24" s="50">
        <f t="shared" si="3"/>
        <v>1092.1</v>
      </c>
      <c r="Y24" s="39"/>
      <c r="Z24" s="39"/>
      <c r="AA24" s="39">
        <v>1082.1</v>
      </c>
      <c r="AB24" s="39">
        <v>10</v>
      </c>
      <c r="AC24" s="45">
        <f>SUM(AD24:AG24)</f>
        <v>19524.05</v>
      </c>
      <c r="AD24" s="46">
        <v>0</v>
      </c>
      <c r="AE24" s="46">
        <v>16614.96</v>
      </c>
      <c r="AF24" s="46">
        <v>2909.09</v>
      </c>
      <c r="AG24" s="46">
        <v>0</v>
      </c>
      <c r="AH24" s="46">
        <f>SUM(AI24:AL24)</f>
        <v>22815.14</v>
      </c>
      <c r="AI24" s="46">
        <v>0</v>
      </c>
      <c r="AJ24" s="46">
        <v>19415.67</v>
      </c>
      <c r="AK24" s="46">
        <v>3399.47</v>
      </c>
      <c r="AL24" s="46">
        <v>0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39">
        <f t="shared" si="6"/>
        <v>0.6879370078740157</v>
      </c>
      <c r="AX24" s="39">
        <f t="shared" si="7"/>
        <v>0.7204301075268816</v>
      </c>
      <c r="AY24" s="47">
        <f t="shared" si="9"/>
        <v>0.6879370078740157</v>
      </c>
      <c r="AZ24" s="47">
        <f t="shared" si="10"/>
        <v>0.7204301075268816</v>
      </c>
    </row>
    <row r="25" spans="1:52" s="44" customFormat="1" ht="135" customHeight="1">
      <c r="A25" s="37">
        <v>18</v>
      </c>
      <c r="B25" s="54" t="s">
        <v>63</v>
      </c>
      <c r="C25" s="48" t="s">
        <v>64</v>
      </c>
      <c r="D25" s="39">
        <f>SUM(E25:H25)</f>
        <v>59856.200000000004</v>
      </c>
      <c r="E25" s="39"/>
      <c r="F25" s="39">
        <v>51763.8</v>
      </c>
      <c r="G25" s="39">
        <v>7692.4</v>
      </c>
      <c r="H25" s="39">
        <v>400</v>
      </c>
      <c r="I25" s="39">
        <f t="shared" si="8"/>
        <v>0</v>
      </c>
      <c r="J25" s="39">
        <v>0</v>
      </c>
      <c r="K25" s="39">
        <v>0</v>
      </c>
      <c r="L25" s="39">
        <v>0</v>
      </c>
      <c r="M25" s="39">
        <v>0</v>
      </c>
      <c r="N25" s="39">
        <f>SUM(O25:R25)</f>
        <v>14253.3</v>
      </c>
      <c r="O25" s="39"/>
      <c r="P25" s="39">
        <v>12164.8</v>
      </c>
      <c r="Q25" s="39">
        <v>1988.5</v>
      </c>
      <c r="R25" s="39">
        <v>100</v>
      </c>
      <c r="S25" s="39">
        <f t="shared" si="2"/>
        <v>14253.3</v>
      </c>
      <c r="T25" s="39"/>
      <c r="U25" s="39">
        <v>12164.8</v>
      </c>
      <c r="V25" s="39">
        <v>1988.5</v>
      </c>
      <c r="W25" s="39">
        <v>100</v>
      </c>
      <c r="X25" s="39">
        <f t="shared" si="3"/>
        <v>14017.6</v>
      </c>
      <c r="Y25" s="39"/>
      <c r="Z25" s="39">
        <v>12029.1</v>
      </c>
      <c r="AA25" s="39">
        <v>1988.5</v>
      </c>
      <c r="AB25" s="39">
        <v>0</v>
      </c>
      <c r="AC25" s="45">
        <f>SUM(AD25:AG25)</f>
        <v>14747.800000000001</v>
      </c>
      <c r="AD25" s="46">
        <v>0</v>
      </c>
      <c r="AE25" s="46">
        <v>12775.2</v>
      </c>
      <c r="AF25" s="46">
        <v>1872.6</v>
      </c>
      <c r="AG25" s="46">
        <v>100</v>
      </c>
      <c r="AH25" s="46">
        <f>SUM(AI25:AL25)</f>
        <v>14983.699999999999</v>
      </c>
      <c r="AI25" s="46"/>
      <c r="AJ25" s="46">
        <v>12907.8</v>
      </c>
      <c r="AK25" s="46">
        <v>1975.9</v>
      </c>
      <c r="AL25" s="46">
        <v>100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39">
        <f t="shared" si="6"/>
        <v>0.9834634786330184</v>
      </c>
      <c r="AX25" s="39">
        <f t="shared" si="7"/>
        <v>0.9834634786330184</v>
      </c>
      <c r="AY25" s="47">
        <f t="shared" si="9"/>
        <v>0.9834634786330184</v>
      </c>
      <c r="AZ25" s="47">
        <f t="shared" si="10"/>
        <v>0.9834634786330184</v>
      </c>
    </row>
    <row r="26" spans="1:52" s="44" customFormat="1" ht="173.25" customHeight="1">
      <c r="A26" s="37">
        <v>19</v>
      </c>
      <c r="B26" s="48" t="s">
        <v>65</v>
      </c>
      <c r="C26" s="48" t="s">
        <v>66</v>
      </c>
      <c r="D26" s="39">
        <f t="shared" si="0"/>
        <v>100</v>
      </c>
      <c r="E26" s="39"/>
      <c r="F26" s="39"/>
      <c r="G26" s="39">
        <v>100</v>
      </c>
      <c r="H26" s="39"/>
      <c r="I26" s="39">
        <f t="shared" si="8"/>
        <v>0</v>
      </c>
      <c r="J26" s="39"/>
      <c r="K26" s="39"/>
      <c r="L26" s="39"/>
      <c r="M26" s="39"/>
      <c r="N26" s="39">
        <f t="shared" si="1"/>
        <v>100</v>
      </c>
      <c r="O26" s="39"/>
      <c r="P26" s="39"/>
      <c r="Q26" s="39">
        <v>100</v>
      </c>
      <c r="R26" s="39"/>
      <c r="S26" s="39">
        <f t="shared" si="2"/>
        <v>115</v>
      </c>
      <c r="T26" s="39"/>
      <c r="U26" s="39"/>
      <c r="V26" s="39">
        <v>115</v>
      </c>
      <c r="W26" s="39"/>
      <c r="X26" s="39">
        <f t="shared" si="3"/>
        <v>99.97</v>
      </c>
      <c r="Y26" s="39"/>
      <c r="Z26" s="39"/>
      <c r="AA26" s="39">
        <v>99.97</v>
      </c>
      <c r="AB26" s="39"/>
      <c r="AC26" s="55">
        <f>SUM(AD26:AG26)</f>
        <v>15000</v>
      </c>
      <c r="AD26" s="56">
        <v>0</v>
      </c>
      <c r="AE26" s="56">
        <v>0</v>
      </c>
      <c r="AF26" s="56">
        <v>15000</v>
      </c>
      <c r="AG26" s="56">
        <v>0</v>
      </c>
      <c r="AH26" s="56">
        <f>SUM(AI26:AL26)</f>
        <v>20000</v>
      </c>
      <c r="AI26" s="56">
        <v>0</v>
      </c>
      <c r="AJ26" s="56">
        <v>0</v>
      </c>
      <c r="AK26" s="56">
        <v>20000</v>
      </c>
      <c r="AL26" s="56">
        <v>0</v>
      </c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7">
        <f t="shared" si="6"/>
        <v>0.9997</v>
      </c>
      <c r="AX26" s="57">
        <f t="shared" si="7"/>
        <v>0.8693043478260869</v>
      </c>
      <c r="AY26" s="47">
        <f t="shared" si="9"/>
        <v>0.9997</v>
      </c>
      <c r="AZ26" s="47">
        <f t="shared" si="10"/>
        <v>0.8693043478260869</v>
      </c>
    </row>
    <row r="27" spans="1:52" s="44" customFormat="1" ht="123.75" customHeight="1">
      <c r="A27" s="37">
        <v>20</v>
      </c>
      <c r="B27" s="48" t="s">
        <v>67</v>
      </c>
      <c r="C27" s="48" t="s">
        <v>68</v>
      </c>
      <c r="D27" s="39">
        <f t="shared" si="0"/>
        <v>40.05</v>
      </c>
      <c r="E27" s="39"/>
      <c r="F27" s="39"/>
      <c r="G27" s="39">
        <v>40.05</v>
      </c>
      <c r="H27" s="39"/>
      <c r="I27" s="39">
        <f t="shared" si="8"/>
        <v>0</v>
      </c>
      <c r="J27" s="39"/>
      <c r="K27" s="39"/>
      <c r="L27" s="39"/>
      <c r="M27" s="39"/>
      <c r="N27" s="39">
        <f t="shared" si="1"/>
        <v>13.35</v>
      </c>
      <c r="O27" s="39"/>
      <c r="P27" s="39"/>
      <c r="Q27" s="39">
        <v>13.35</v>
      </c>
      <c r="R27" s="39"/>
      <c r="S27" s="39">
        <f t="shared" si="2"/>
        <v>0</v>
      </c>
      <c r="T27" s="39"/>
      <c r="U27" s="39"/>
      <c r="V27" s="39">
        <v>0</v>
      </c>
      <c r="W27" s="39"/>
      <c r="X27" s="39">
        <f t="shared" si="3"/>
        <v>0</v>
      </c>
      <c r="Y27" s="39"/>
      <c r="Z27" s="39"/>
      <c r="AA27" s="39">
        <v>0</v>
      </c>
      <c r="AB27" s="39"/>
      <c r="AC27" s="45">
        <f>SUM(AD27:AG27)</f>
        <v>13.35</v>
      </c>
      <c r="AD27" s="46">
        <v>0</v>
      </c>
      <c r="AE27" s="46">
        <v>0</v>
      </c>
      <c r="AF27" s="46">
        <v>13.35</v>
      </c>
      <c r="AG27" s="46">
        <v>0</v>
      </c>
      <c r="AH27" s="46">
        <f>SUM(AI27:AL27)</f>
        <v>13.35</v>
      </c>
      <c r="AI27" s="46">
        <v>0</v>
      </c>
      <c r="AJ27" s="46">
        <v>0</v>
      </c>
      <c r="AK27" s="46">
        <v>13.35</v>
      </c>
      <c r="AL27" s="46">
        <v>0</v>
      </c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39">
        <f t="shared" si="6"/>
        <v>0</v>
      </c>
      <c r="AX27" s="39" t="e">
        <f t="shared" si="7"/>
        <v>#DIV/0!</v>
      </c>
      <c r="AY27" s="47">
        <f t="shared" si="9"/>
        <v>0</v>
      </c>
      <c r="AZ27" s="47" t="e">
        <f t="shared" si="10"/>
        <v>#DIV/0!</v>
      </c>
    </row>
    <row r="28" spans="1:52" s="44" customFormat="1" ht="225" customHeight="1">
      <c r="A28" s="37">
        <v>21</v>
      </c>
      <c r="B28" s="58" t="s">
        <v>69</v>
      </c>
      <c r="C28" s="58" t="s">
        <v>70</v>
      </c>
      <c r="D28" s="59">
        <f t="shared" si="0"/>
        <v>372920.4</v>
      </c>
      <c r="E28" s="59">
        <v>315605.4</v>
      </c>
      <c r="F28" s="59">
        <v>14398.1</v>
      </c>
      <c r="G28" s="59">
        <v>24220.5</v>
      </c>
      <c r="H28" s="59">
        <v>18696.4</v>
      </c>
      <c r="I28" s="39"/>
      <c r="J28" s="39"/>
      <c r="K28" s="39"/>
      <c r="L28" s="39"/>
      <c r="M28" s="39"/>
      <c r="N28" s="39">
        <f t="shared" si="1"/>
        <v>241331</v>
      </c>
      <c r="O28" s="39">
        <v>200050.9</v>
      </c>
      <c r="P28" s="39">
        <v>13730.7</v>
      </c>
      <c r="Q28" s="39">
        <v>20083.6</v>
      </c>
      <c r="R28" s="39">
        <v>7465.8</v>
      </c>
      <c r="S28" s="60">
        <f t="shared" si="2"/>
        <v>276011.19999999995</v>
      </c>
      <c r="T28" s="39">
        <v>254391.9</v>
      </c>
      <c r="U28" s="39">
        <v>13674.9</v>
      </c>
      <c r="V28" s="39">
        <v>478.6</v>
      </c>
      <c r="W28" s="39">
        <v>7465.8</v>
      </c>
      <c r="X28" s="60">
        <f t="shared" si="3"/>
        <v>269718</v>
      </c>
      <c r="Y28" s="39">
        <v>248270.9</v>
      </c>
      <c r="Z28" s="39">
        <v>13674.9</v>
      </c>
      <c r="AA28" s="39">
        <v>306.4</v>
      </c>
      <c r="AB28" s="39">
        <v>7465.8</v>
      </c>
      <c r="AC28" s="45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39"/>
      <c r="AX28" s="39"/>
      <c r="AY28" s="47">
        <f t="shared" si="9"/>
        <v>1.117626827883695</v>
      </c>
      <c r="AZ28" s="47">
        <f t="shared" si="10"/>
        <v>0.9771994759632944</v>
      </c>
    </row>
    <row r="29" spans="1:52" s="44" customFormat="1" ht="143.25" customHeight="1">
      <c r="A29" s="37">
        <v>22</v>
      </c>
      <c r="B29" s="58" t="s">
        <v>71</v>
      </c>
      <c r="C29" s="58" t="s">
        <v>72</v>
      </c>
      <c r="D29" s="59">
        <f t="shared" si="0"/>
        <v>80.42</v>
      </c>
      <c r="E29" s="59"/>
      <c r="F29" s="59">
        <v>80.42</v>
      </c>
      <c r="G29" s="59"/>
      <c r="H29" s="59"/>
      <c r="I29" s="39"/>
      <c r="J29" s="39"/>
      <c r="K29" s="39"/>
      <c r="L29" s="39"/>
      <c r="M29" s="39"/>
      <c r="N29" s="39">
        <f t="shared" si="1"/>
        <v>13.404</v>
      </c>
      <c r="O29" s="39"/>
      <c r="P29" s="39">
        <v>13.404</v>
      </c>
      <c r="Q29" s="39"/>
      <c r="R29" s="39"/>
      <c r="S29" s="60">
        <f t="shared" si="2"/>
        <v>0</v>
      </c>
      <c r="T29" s="39"/>
      <c r="U29" s="39">
        <v>0</v>
      </c>
      <c r="V29" s="39"/>
      <c r="W29" s="39"/>
      <c r="X29" s="60">
        <f t="shared" si="3"/>
        <v>0</v>
      </c>
      <c r="Y29" s="39"/>
      <c r="Z29" s="39">
        <v>0</v>
      </c>
      <c r="AA29" s="39"/>
      <c r="AB29" s="39"/>
      <c r="AC29" s="45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39"/>
      <c r="AX29" s="39"/>
      <c r="AY29" s="47">
        <f t="shared" si="9"/>
        <v>0</v>
      </c>
      <c r="AZ29" s="47" t="e">
        <f t="shared" si="10"/>
        <v>#DIV/0!</v>
      </c>
    </row>
    <row r="30" spans="1:52" s="44" customFormat="1" ht="99" customHeight="1">
      <c r="A30" s="37">
        <v>23</v>
      </c>
      <c r="B30" s="48" t="s">
        <v>73</v>
      </c>
      <c r="C30" s="48" t="s">
        <v>74</v>
      </c>
      <c r="D30" s="39">
        <f t="shared" si="0"/>
        <v>1543172</v>
      </c>
      <c r="E30" s="39"/>
      <c r="F30" s="39"/>
      <c r="G30" s="39">
        <v>293182</v>
      </c>
      <c r="H30" s="39">
        <v>1249990</v>
      </c>
      <c r="I30" s="39">
        <f>SUM(J30:M30)</f>
        <v>0</v>
      </c>
      <c r="J30" s="39"/>
      <c r="K30" s="39"/>
      <c r="L30" s="39"/>
      <c r="M30" s="39"/>
      <c r="N30" s="39">
        <f t="shared" si="1"/>
        <v>238512</v>
      </c>
      <c r="O30" s="39"/>
      <c r="P30" s="39"/>
      <c r="Q30" s="39">
        <v>32592</v>
      </c>
      <c r="R30" s="60">
        <v>205920</v>
      </c>
      <c r="S30" s="60">
        <f t="shared" si="2"/>
        <v>42057.8</v>
      </c>
      <c r="T30" s="60"/>
      <c r="U30" s="60"/>
      <c r="V30" s="60"/>
      <c r="W30" s="60">
        <v>42057.8</v>
      </c>
      <c r="X30" s="60">
        <f t="shared" si="3"/>
        <v>25861.8</v>
      </c>
      <c r="Y30" s="60"/>
      <c r="Z30" s="60"/>
      <c r="AA30" s="60"/>
      <c r="AB30" s="60">
        <v>25861.8</v>
      </c>
      <c r="AC30" s="45">
        <f>SUM(AD30:AG30)</f>
        <v>192612</v>
      </c>
      <c r="AD30" s="46"/>
      <c r="AE30" s="46"/>
      <c r="AF30" s="46">
        <f>22992+9600</f>
        <v>32592</v>
      </c>
      <c r="AG30" s="46">
        <f>59900+100120</f>
        <v>160020</v>
      </c>
      <c r="AH30" s="46">
        <f>SUM(AI30:AL30)</f>
        <v>201420</v>
      </c>
      <c r="AI30" s="46"/>
      <c r="AJ30" s="46"/>
      <c r="AK30" s="46">
        <f>29700+15000</f>
        <v>44700</v>
      </c>
      <c r="AL30" s="46">
        <f>56600+100120</f>
        <v>156720</v>
      </c>
      <c r="AM30" s="46">
        <f>SUM(AN30:AQ30)</f>
        <v>172620</v>
      </c>
      <c r="AN30" s="46"/>
      <c r="AO30" s="46"/>
      <c r="AP30" s="46">
        <f>40000+9000</f>
        <v>49000</v>
      </c>
      <c r="AQ30" s="46">
        <f>23500+100120</f>
        <v>123620</v>
      </c>
      <c r="AR30" s="46">
        <f>SUM(AS30:AV30)</f>
        <v>633842</v>
      </c>
      <c r="AS30" s="46"/>
      <c r="AT30" s="46"/>
      <c r="AU30" s="46">
        <v>133222</v>
      </c>
      <c r="AV30" s="46">
        <f>500620</f>
        <v>500620</v>
      </c>
      <c r="AW30" s="39">
        <f>X30/N30</f>
        <v>0.10842976454014892</v>
      </c>
      <c r="AX30" s="39">
        <f>X30/S30</f>
        <v>0.6149109083214053</v>
      </c>
      <c r="AY30" s="47">
        <f t="shared" si="9"/>
        <v>0.10842976454014892</v>
      </c>
      <c r="AZ30" s="47">
        <f t="shared" si="10"/>
        <v>0.6149109083214053</v>
      </c>
    </row>
    <row r="31" spans="1:52" s="44" customFormat="1" ht="135.75" customHeight="1">
      <c r="A31" s="37">
        <v>24</v>
      </c>
      <c r="B31" s="54" t="s">
        <v>75</v>
      </c>
      <c r="C31" s="48" t="s">
        <v>76</v>
      </c>
      <c r="D31" s="39">
        <f t="shared" si="0"/>
        <v>65302.5</v>
      </c>
      <c r="E31" s="39"/>
      <c r="F31" s="39">
        <v>52545.5</v>
      </c>
      <c r="G31" s="39">
        <v>9491.7</v>
      </c>
      <c r="H31" s="39">
        <v>3265.3</v>
      </c>
      <c r="I31" s="39"/>
      <c r="J31" s="39"/>
      <c r="K31" s="39"/>
      <c r="L31" s="39"/>
      <c r="M31" s="39"/>
      <c r="N31" s="39">
        <f>SUM(P31:R31)</f>
        <v>12134.300000000001</v>
      </c>
      <c r="O31" s="39"/>
      <c r="P31" s="39">
        <v>9763.7</v>
      </c>
      <c r="Q31" s="39">
        <v>1763.7</v>
      </c>
      <c r="R31" s="60">
        <v>606.9</v>
      </c>
      <c r="S31" s="60">
        <f t="shared" si="2"/>
        <v>13011.800000000001</v>
      </c>
      <c r="T31" s="60"/>
      <c r="U31" s="60">
        <v>9763.7</v>
      </c>
      <c r="V31" s="60">
        <v>2653.2</v>
      </c>
      <c r="W31" s="60">
        <v>594.9</v>
      </c>
      <c r="X31" s="60">
        <f t="shared" si="3"/>
        <v>12821.4</v>
      </c>
      <c r="Y31" s="60"/>
      <c r="Z31" s="60">
        <v>9573.9</v>
      </c>
      <c r="AA31" s="60">
        <v>2652.6</v>
      </c>
      <c r="AB31" s="60">
        <v>594.9</v>
      </c>
      <c r="AC31" s="45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39"/>
      <c r="AX31" s="39"/>
      <c r="AY31" s="47">
        <f t="shared" si="9"/>
        <v>1.0566246095778082</v>
      </c>
      <c r="AZ31" s="47">
        <f t="shared" si="10"/>
        <v>0.9853671282989286</v>
      </c>
    </row>
    <row r="32" spans="1:52" s="44" customFormat="1" ht="187.5" customHeight="1">
      <c r="A32" s="37">
        <v>25</v>
      </c>
      <c r="B32" s="61" t="s">
        <v>77</v>
      </c>
      <c r="C32" s="61" t="s">
        <v>78</v>
      </c>
      <c r="D32" s="39">
        <f>SUM(E32:H32)</f>
        <v>37447.6</v>
      </c>
      <c r="E32" s="39"/>
      <c r="F32" s="39">
        <v>5135</v>
      </c>
      <c r="G32" s="39">
        <v>32312.6</v>
      </c>
      <c r="H32" s="39"/>
      <c r="I32" s="39"/>
      <c r="J32" s="39"/>
      <c r="K32" s="39"/>
      <c r="L32" s="39"/>
      <c r="M32" s="39"/>
      <c r="N32" s="39">
        <f t="shared" si="1"/>
        <v>6889.7</v>
      </c>
      <c r="O32" s="39"/>
      <c r="P32" s="39">
        <v>5135</v>
      </c>
      <c r="Q32" s="39">
        <v>1754.7</v>
      </c>
      <c r="R32" s="39"/>
      <c r="S32" s="60">
        <f t="shared" si="2"/>
        <v>7134.6</v>
      </c>
      <c r="T32" s="39"/>
      <c r="U32" s="39">
        <v>5135</v>
      </c>
      <c r="V32" s="50">
        <v>1999.6</v>
      </c>
      <c r="W32" s="39"/>
      <c r="X32" s="60">
        <f t="shared" si="3"/>
        <v>4740.6</v>
      </c>
      <c r="Y32" s="39"/>
      <c r="Z32" s="39">
        <v>3482.1</v>
      </c>
      <c r="AA32" s="39">
        <v>1258.5</v>
      </c>
      <c r="AB32" s="39"/>
      <c r="AC32" s="45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62"/>
      <c r="AX32" s="62"/>
      <c r="AY32" s="47">
        <f t="shared" si="9"/>
        <v>0.6880705981392514</v>
      </c>
      <c r="AZ32" s="47">
        <f t="shared" si="10"/>
        <v>0.6644521066352704</v>
      </c>
    </row>
    <row r="33" spans="1:52" s="44" customFormat="1" ht="229.5">
      <c r="A33" s="63">
        <v>26</v>
      </c>
      <c r="B33" s="38" t="s">
        <v>79</v>
      </c>
      <c r="C33" s="38" t="s">
        <v>80</v>
      </c>
      <c r="D33" s="39">
        <f>SUM(E33:H33)</f>
        <v>15940.519999999999</v>
      </c>
      <c r="E33" s="64"/>
      <c r="F33" s="39"/>
      <c r="G33" s="64">
        <v>1687.3</v>
      </c>
      <c r="H33" s="39">
        <v>14253.22</v>
      </c>
      <c r="I33" s="64"/>
      <c r="J33" s="64"/>
      <c r="K33" s="64"/>
      <c r="L33" s="64"/>
      <c r="M33" s="64"/>
      <c r="N33" s="39">
        <f t="shared" si="1"/>
        <v>8043.22</v>
      </c>
      <c r="O33" s="64"/>
      <c r="P33" s="64"/>
      <c r="Q33" s="39"/>
      <c r="R33" s="39">
        <v>8043.22</v>
      </c>
      <c r="S33" s="60">
        <f t="shared" si="2"/>
        <v>8043.22</v>
      </c>
      <c r="T33" s="64"/>
      <c r="U33" s="64"/>
      <c r="V33" s="39"/>
      <c r="W33" s="39">
        <v>8043.22</v>
      </c>
      <c r="X33" s="39">
        <f>SUM(Y33:AB33)</f>
        <v>8043.22</v>
      </c>
      <c r="Y33" s="39"/>
      <c r="Z33" s="39"/>
      <c r="AA33" s="39"/>
      <c r="AB33" s="39">
        <v>8043.22</v>
      </c>
      <c r="AC33" s="65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47">
        <f t="shared" si="9"/>
        <v>1</v>
      </c>
      <c r="AZ33" s="47">
        <f t="shared" si="10"/>
        <v>1</v>
      </c>
    </row>
    <row r="34" spans="1:52" s="70" customFormat="1" ht="242.25">
      <c r="A34" s="66">
        <v>27</v>
      </c>
      <c r="B34" s="54" t="s">
        <v>81</v>
      </c>
      <c r="C34" s="48" t="s">
        <v>82</v>
      </c>
      <c r="D34" s="64">
        <f>SUM(E34:H34)</f>
        <v>529574.8</v>
      </c>
      <c r="E34" s="67">
        <v>338578.5</v>
      </c>
      <c r="F34" s="67">
        <v>181841.2</v>
      </c>
      <c r="G34" s="67">
        <v>9155.1</v>
      </c>
      <c r="H34" s="67"/>
      <c r="I34" s="67"/>
      <c r="J34" s="67"/>
      <c r="K34" s="67"/>
      <c r="L34" s="67"/>
      <c r="M34" s="67"/>
      <c r="N34" s="39">
        <f t="shared" si="1"/>
        <v>529574.8</v>
      </c>
      <c r="O34" s="67">
        <v>338578.5</v>
      </c>
      <c r="P34" s="67">
        <v>181841.2</v>
      </c>
      <c r="Q34" s="67">
        <v>9155.1</v>
      </c>
      <c r="R34" s="67"/>
      <c r="S34" s="60">
        <f t="shared" si="2"/>
        <v>444517.89999999997</v>
      </c>
      <c r="T34" s="67">
        <v>289591.1</v>
      </c>
      <c r="U34" s="67">
        <v>147893.6</v>
      </c>
      <c r="V34" s="67">
        <v>7033.2</v>
      </c>
      <c r="W34" s="67"/>
      <c r="X34" s="39">
        <f>SUM(Y34:AB34)</f>
        <v>350787.79</v>
      </c>
      <c r="Y34" s="67">
        <v>226541.19</v>
      </c>
      <c r="Z34" s="67">
        <f>95424.39+21833.04</f>
        <v>117257.43</v>
      </c>
      <c r="AA34" s="67">
        <v>6989.17</v>
      </c>
      <c r="AB34" s="67"/>
      <c r="AC34" s="68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47">
        <f t="shared" si="9"/>
        <v>0.6623951706161244</v>
      </c>
      <c r="AZ34" s="47">
        <f t="shared" si="10"/>
        <v>0.7891421020390855</v>
      </c>
    </row>
    <row r="35" spans="1:52" s="44" customFormat="1" ht="120" customHeight="1">
      <c r="A35" s="37">
        <v>28</v>
      </c>
      <c r="B35" s="38" t="s">
        <v>83</v>
      </c>
      <c r="C35" s="38" t="s">
        <v>84</v>
      </c>
      <c r="D35" s="39">
        <f>SUM(E35:H35)</f>
        <v>184613.3</v>
      </c>
      <c r="E35" s="39"/>
      <c r="F35" s="39"/>
      <c r="G35" s="39">
        <v>184613.3</v>
      </c>
      <c r="H35" s="39"/>
      <c r="I35" s="39"/>
      <c r="J35" s="39"/>
      <c r="K35" s="39"/>
      <c r="L35" s="39"/>
      <c r="M35" s="39"/>
      <c r="N35" s="39">
        <f t="shared" si="1"/>
        <v>28287.8</v>
      </c>
      <c r="O35" s="39"/>
      <c r="P35" s="39"/>
      <c r="Q35" s="39">
        <v>28287.8</v>
      </c>
      <c r="R35" s="39"/>
      <c r="S35" s="60">
        <f t="shared" si="2"/>
        <v>30440.2</v>
      </c>
      <c r="T35" s="39"/>
      <c r="U35" s="39"/>
      <c r="V35" s="49">
        <v>30440.2</v>
      </c>
      <c r="W35" s="39"/>
      <c r="X35" s="39">
        <f>SUM(Y35:AB35)</f>
        <v>29912.1</v>
      </c>
      <c r="Y35" s="39"/>
      <c r="Z35" s="39"/>
      <c r="AA35" s="39">
        <v>29912.1</v>
      </c>
      <c r="AB35" s="39"/>
      <c r="AC35" s="65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47">
        <f t="shared" si="9"/>
        <v>1.057420513436888</v>
      </c>
      <c r="AZ35" s="47">
        <f t="shared" si="10"/>
        <v>0.9826512309380359</v>
      </c>
    </row>
    <row r="36" spans="1:52" s="44" customFormat="1" ht="83.25" customHeight="1">
      <c r="A36" s="63">
        <v>29</v>
      </c>
      <c r="B36" s="54" t="s">
        <v>85</v>
      </c>
      <c r="C36" s="48" t="s">
        <v>86</v>
      </c>
      <c r="D36" s="46">
        <f>SUM(E36:H36)</f>
        <v>9225.3</v>
      </c>
      <c r="E36" s="46">
        <v>6630.2</v>
      </c>
      <c r="F36" s="46">
        <v>2595.1</v>
      </c>
      <c r="G36" s="46"/>
      <c r="H36" s="46"/>
      <c r="I36" s="71"/>
      <c r="J36" s="71"/>
      <c r="K36" s="71"/>
      <c r="L36" s="71"/>
      <c r="M36" s="71"/>
      <c r="N36" s="39">
        <f t="shared" si="1"/>
        <v>9225.3</v>
      </c>
      <c r="O36" s="46">
        <v>6630.2</v>
      </c>
      <c r="P36" s="46">
        <v>2595.1</v>
      </c>
      <c r="Q36" s="46"/>
      <c r="R36" s="46"/>
      <c r="S36" s="60">
        <f t="shared" si="2"/>
        <v>9225.3</v>
      </c>
      <c r="T36" s="46">
        <v>6630.2</v>
      </c>
      <c r="U36" s="46">
        <v>2595.1</v>
      </c>
      <c r="V36" s="46"/>
      <c r="W36" s="46"/>
      <c r="X36" s="46">
        <f>SUM(Y36:AB36)</f>
        <v>2767.59</v>
      </c>
      <c r="Y36" s="46">
        <v>1989.07</v>
      </c>
      <c r="Z36" s="39">
        <v>778.52</v>
      </c>
      <c r="AA36" s="46"/>
      <c r="AB36" s="46"/>
      <c r="AC36" s="7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47">
        <f t="shared" si="9"/>
        <v>0.30000000000000004</v>
      </c>
      <c r="AZ36" s="47">
        <f t="shared" si="10"/>
        <v>0.30000000000000004</v>
      </c>
    </row>
    <row r="37" spans="1:52" s="44" customFormat="1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Y37" s="47"/>
      <c r="AZ37" s="47"/>
    </row>
    <row r="38" spans="1:52" s="44" customFormat="1" ht="14.25" customHeight="1">
      <c r="A38" s="74" t="s">
        <v>87</v>
      </c>
      <c r="B38" s="74"/>
      <c r="C38" s="74"/>
      <c r="D38" s="75">
        <f>SUM(D8:D36)</f>
        <v>14161111.722000003</v>
      </c>
      <c r="E38" s="39">
        <f>SUM(E8:E36)</f>
        <v>4349160</v>
      </c>
      <c r="F38" s="39">
        <f>SUM(F8:F36)</f>
        <v>4270678.919999999</v>
      </c>
      <c r="G38" s="39">
        <f>SUM(G8:G36)</f>
        <v>3092593.981999999</v>
      </c>
      <c r="H38" s="39">
        <f>SUM(H8:H36)</f>
        <v>2448678.82</v>
      </c>
      <c r="I38" s="39">
        <f>SUM(I8:I30)</f>
        <v>1793062.994</v>
      </c>
      <c r="J38" s="39">
        <f>SUM(J8:J30)</f>
        <v>917603.007</v>
      </c>
      <c r="K38" s="39">
        <f>SUM(K8:K30)</f>
        <v>501368.5</v>
      </c>
      <c r="L38" s="39">
        <f>SUM(L8:L30)</f>
        <v>118510.23700000001</v>
      </c>
      <c r="M38" s="39">
        <f>SUM(M8:M30)</f>
        <v>255581.25</v>
      </c>
      <c r="N38" s="75">
        <f aca="true" t="shared" si="13" ref="N38:AB38">SUM(N8:N36)</f>
        <v>3165142.9760000007</v>
      </c>
      <c r="O38" s="39">
        <f t="shared" si="13"/>
        <v>1066532.3</v>
      </c>
      <c r="P38" s="39">
        <f t="shared" si="13"/>
        <v>1095315.4039999999</v>
      </c>
      <c r="Q38" s="39">
        <f t="shared" si="13"/>
        <v>569708.7519999999</v>
      </c>
      <c r="R38" s="39">
        <f t="shared" si="13"/>
        <v>433586.51999999996</v>
      </c>
      <c r="S38" s="75">
        <f t="shared" si="13"/>
        <v>2814757.4199999995</v>
      </c>
      <c r="T38" s="39">
        <f t="shared" si="13"/>
        <v>989127.8999999999</v>
      </c>
      <c r="U38" s="39">
        <f t="shared" si="13"/>
        <v>1042984.3</v>
      </c>
      <c r="V38" s="39">
        <f t="shared" si="13"/>
        <v>530240.5</v>
      </c>
      <c r="W38" s="39">
        <f t="shared" si="13"/>
        <v>252404.71999999997</v>
      </c>
      <c r="X38" s="75">
        <f t="shared" si="13"/>
        <v>2610915.67</v>
      </c>
      <c r="Y38" s="39">
        <f t="shared" si="13"/>
        <v>912339.6599999998</v>
      </c>
      <c r="Z38" s="39">
        <f t="shared" si="13"/>
        <v>955819.75</v>
      </c>
      <c r="AA38" s="39">
        <f t="shared" si="13"/>
        <v>506647.53999999986</v>
      </c>
      <c r="AB38" s="39">
        <f t="shared" si="13"/>
        <v>236108.71999999997</v>
      </c>
      <c r="AC38" s="45">
        <f aca="true" t="shared" si="14" ref="AC38:AV38">SUM(AC8:AC30)</f>
        <v>1919138.3390000002</v>
      </c>
      <c r="AD38" s="46">
        <f t="shared" si="14"/>
        <v>90778.5</v>
      </c>
      <c r="AE38" s="46">
        <f t="shared" si="14"/>
        <v>891999.22</v>
      </c>
      <c r="AF38" s="46">
        <f t="shared" si="14"/>
        <v>542415.3189999999</v>
      </c>
      <c r="AG38" s="46">
        <f t="shared" si="14"/>
        <v>393945.3</v>
      </c>
      <c r="AH38" s="46">
        <f t="shared" si="14"/>
        <v>1963181.13</v>
      </c>
      <c r="AI38" s="46">
        <f t="shared" si="14"/>
        <v>90799.3</v>
      </c>
      <c r="AJ38" s="46">
        <f t="shared" si="14"/>
        <v>920725.6770000001</v>
      </c>
      <c r="AK38" s="46">
        <f t="shared" si="14"/>
        <v>524777.6529999999</v>
      </c>
      <c r="AL38" s="46">
        <f t="shared" si="14"/>
        <v>426878.5</v>
      </c>
      <c r="AM38" s="46">
        <f t="shared" si="14"/>
        <v>172620</v>
      </c>
      <c r="AN38" s="46">
        <f t="shared" si="14"/>
        <v>0</v>
      </c>
      <c r="AO38" s="46">
        <f t="shared" si="14"/>
        <v>0</v>
      </c>
      <c r="AP38" s="46">
        <f t="shared" si="14"/>
        <v>49000</v>
      </c>
      <c r="AQ38" s="46">
        <f t="shared" si="14"/>
        <v>123620</v>
      </c>
      <c r="AR38" s="46">
        <f t="shared" si="14"/>
        <v>633842</v>
      </c>
      <c r="AS38" s="46">
        <f t="shared" si="14"/>
        <v>0</v>
      </c>
      <c r="AT38" s="46">
        <f t="shared" si="14"/>
        <v>0</v>
      </c>
      <c r="AU38" s="46">
        <f t="shared" si="14"/>
        <v>133222</v>
      </c>
      <c r="AV38" s="46">
        <f t="shared" si="14"/>
        <v>500620</v>
      </c>
      <c r="AW38" s="39">
        <f>X38/N38</f>
        <v>0.8248965970250057</v>
      </c>
      <c r="AX38" s="39">
        <f>X38/S38</f>
        <v>0.9275810595429571</v>
      </c>
      <c r="AY38" s="47">
        <f>X38/N38</f>
        <v>0.8248965970250057</v>
      </c>
      <c r="AZ38" s="47">
        <f>X38/S38</f>
        <v>0.9275810595429571</v>
      </c>
    </row>
    <row r="39" s="19" customFormat="1" ht="12.75">
      <c r="A39" s="44"/>
    </row>
    <row r="40" spans="1:48" s="19" customFormat="1" ht="15.75" customHeight="1">
      <c r="A40" s="76"/>
      <c r="B40" s="77" t="s">
        <v>88</v>
      </c>
      <c r="C40" s="77"/>
      <c r="D40" s="77"/>
      <c r="E40" s="77"/>
      <c r="F40" s="77"/>
      <c r="G40" s="77"/>
      <c r="H40" s="77"/>
      <c r="I40" s="77"/>
      <c r="J40" s="77"/>
      <c r="K40" s="77"/>
      <c r="L40" s="78"/>
      <c r="M40" s="78"/>
      <c r="N40" s="78"/>
      <c r="O40" s="78"/>
      <c r="P40" s="78"/>
      <c r="Q40" s="78"/>
      <c r="R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</row>
    <row r="41" spans="1:46" s="19" customFormat="1" ht="27.75" customHeight="1">
      <c r="A41" s="79" t="s">
        <v>89</v>
      </c>
      <c r="B41" s="79"/>
      <c r="C41" s="79"/>
      <c r="I41" s="80"/>
      <c r="J41" s="80"/>
      <c r="K41" s="80"/>
      <c r="N41" s="80" t="s">
        <v>90</v>
      </c>
      <c r="O41" s="80"/>
      <c r="P41" s="80"/>
      <c r="AC41" s="80"/>
      <c r="AD41" s="80"/>
      <c r="AE41" s="80"/>
      <c r="AH41" s="80"/>
      <c r="AI41" s="80"/>
      <c r="AJ41" s="80"/>
      <c r="AM41" s="80"/>
      <c r="AN41" s="80"/>
      <c r="AO41" s="80"/>
      <c r="AR41" s="80"/>
      <c r="AS41" s="80"/>
      <c r="AT41" s="80"/>
    </row>
    <row r="42" s="19" customFormat="1" ht="12.75">
      <c r="A42" s="44"/>
    </row>
    <row r="44" ht="11.25">
      <c r="B44" s="82" t="s">
        <v>91</v>
      </c>
    </row>
    <row r="45" ht="11.25">
      <c r="B45" s="4" t="s">
        <v>92</v>
      </c>
    </row>
    <row r="46" spans="2:3" ht="11.25" customHeight="1">
      <c r="B46" s="83"/>
      <c r="C46" s="83"/>
    </row>
  </sheetData>
  <sheetProtection/>
  <mergeCells count="62">
    <mergeCell ref="AR41:AT41"/>
    <mergeCell ref="B46:C46"/>
    <mergeCell ref="A41:C41"/>
    <mergeCell ref="I41:K41"/>
    <mergeCell ref="N41:P41"/>
    <mergeCell ref="AC41:AE41"/>
    <mergeCell ref="AH41:AJ41"/>
    <mergeCell ref="AM41:AO41"/>
    <mergeCell ref="AM6:AM7"/>
    <mergeCell ref="AN6:AQ6"/>
    <mergeCell ref="AR6:AR7"/>
    <mergeCell ref="AS6:AV6"/>
    <mergeCell ref="A38:C38"/>
    <mergeCell ref="B40:K40"/>
    <mergeCell ref="S6:S7"/>
    <mergeCell ref="T6:W6"/>
    <mergeCell ref="X6:X7"/>
    <mergeCell ref="Y6:AB6"/>
    <mergeCell ref="AC6:AC7"/>
    <mergeCell ref="AD6:AG6"/>
    <mergeCell ref="D6:D7"/>
    <mergeCell ref="E6:H6"/>
    <mergeCell ref="I6:I7"/>
    <mergeCell ref="J6:M6"/>
    <mergeCell ref="N6:N7"/>
    <mergeCell ref="O6:R6"/>
    <mergeCell ref="AX4:AX7"/>
    <mergeCell ref="AY4:AY7"/>
    <mergeCell ref="AZ4:AZ7"/>
    <mergeCell ref="D5:H5"/>
    <mergeCell ref="I5:M5"/>
    <mergeCell ref="N5:R5"/>
    <mergeCell ref="S5:W5"/>
    <mergeCell ref="X5:AB5"/>
    <mergeCell ref="AC5:AG5"/>
    <mergeCell ref="AH5:AL5"/>
    <mergeCell ref="X4:AB4"/>
    <mergeCell ref="AC4:AG4"/>
    <mergeCell ref="AH4:AL4"/>
    <mergeCell ref="AM4:AQ4"/>
    <mergeCell ref="AR4:AV4"/>
    <mergeCell ref="AW4:AW7"/>
    <mergeCell ref="AM5:AQ5"/>
    <mergeCell ref="AR5:AV5"/>
    <mergeCell ref="AH6:AH7"/>
    <mergeCell ref="AI6:AL6"/>
    <mergeCell ref="AJ3:AL3"/>
    <mergeCell ref="AO3:AQ3"/>
    <mergeCell ref="AT3:AV3"/>
    <mergeCell ref="A4:A7"/>
    <mergeCell ref="B4:B7"/>
    <mergeCell ref="C4:C7"/>
    <mergeCell ref="D4:H4"/>
    <mergeCell ref="I4:M4"/>
    <mergeCell ref="N4:R4"/>
    <mergeCell ref="S4:W4"/>
    <mergeCell ref="A1:H1"/>
    <mergeCell ref="A2:H2"/>
    <mergeCell ref="P3:R3"/>
    <mergeCell ref="U3:W3"/>
    <mergeCell ref="Z3:AB3"/>
    <mergeCell ref="AE3:AG3"/>
  </mergeCells>
  <printOptions/>
  <pageMargins left="0.7480314960629921" right="0.7480314960629921" top="0.51" bottom="0.38" header="0.5118110236220472" footer="0.3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9</cp:lastModifiedBy>
  <dcterms:created xsi:type="dcterms:W3CDTF">2013-01-22T10:58:22Z</dcterms:created>
  <dcterms:modified xsi:type="dcterms:W3CDTF">2013-01-22T11:01:05Z</dcterms:modified>
  <cp:category/>
  <cp:version/>
  <cp:contentType/>
  <cp:contentStatus/>
</cp:coreProperties>
</file>